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SGN-OAI\Downloads\"/>
    </mc:Choice>
  </mc:AlternateContent>
  <xr:revisionPtr revIDLastSave="0" documentId="13_ncr:1_{7A5FDB21-A68D-44F1-90F6-EFCAC4C8B2C1}" xr6:coauthVersionLast="47" xr6:coauthVersionMax="47" xr10:uidLastSave="{00000000-0000-0000-0000-000000000000}"/>
  <bookViews>
    <workbookView xWindow="-120" yWindow="-120" windowWidth="29040" windowHeight="15840" xr2:uid="{21F575B8-2AE3-435A-A6E1-66775906CE18}"/>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[1]UNSPSC!$A$1:$A$18298</definedName>
    <definedName name="UNSPSCDes">[1]UNSPSC!$B$1:$B$18298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52" i="1" l="1"/>
  <c r="C750" i="1"/>
  <c r="C737" i="1"/>
  <c r="C735" i="1"/>
  <c r="C726" i="1"/>
  <c r="C724" i="1"/>
  <c r="C715" i="1"/>
  <c r="C713" i="1"/>
  <c r="C704" i="1"/>
  <c r="C702" i="1"/>
  <c r="C693" i="1"/>
  <c r="C691" i="1"/>
  <c r="C682" i="1"/>
  <c r="C680" i="1"/>
  <c r="C671" i="1"/>
  <c r="C669" i="1"/>
  <c r="C659" i="1"/>
  <c r="C657" i="1"/>
  <c r="C648" i="1"/>
  <c r="C646" i="1"/>
  <c r="C637" i="1"/>
  <c r="C635" i="1"/>
  <c r="C626" i="1"/>
  <c r="C624" i="1"/>
  <c r="C615" i="1"/>
  <c r="C613" i="1"/>
  <c r="C604" i="1"/>
  <c r="C602" i="1"/>
  <c r="C593" i="1"/>
  <c r="C591" i="1"/>
  <c r="C582" i="1"/>
  <c r="C580" i="1"/>
  <c r="C571" i="1"/>
  <c r="C569" i="1"/>
  <c r="C560" i="1"/>
  <c r="C558" i="1"/>
  <c r="C549" i="1"/>
  <c r="C547" i="1"/>
  <c r="C538" i="1"/>
  <c r="C536" i="1"/>
  <c r="C515" i="1"/>
  <c r="C513" i="1"/>
  <c r="C464" i="1"/>
  <c r="C462" i="1"/>
  <c r="C453" i="1"/>
  <c r="C451" i="1"/>
  <c r="C442" i="1"/>
  <c r="C440" i="1"/>
  <c r="C431" i="1"/>
  <c r="C429" i="1"/>
  <c r="C420" i="1"/>
  <c r="C418" i="1"/>
  <c r="C409" i="1"/>
  <c r="C407" i="1"/>
  <c r="C398" i="1"/>
  <c r="C396" i="1"/>
  <c r="C385" i="1"/>
  <c r="C383" i="1"/>
  <c r="C374" i="1"/>
  <c r="C372" i="1"/>
  <c r="C363" i="1"/>
  <c r="C361" i="1"/>
  <c r="C352" i="1"/>
  <c r="C350" i="1"/>
  <c r="C329" i="1"/>
  <c r="C327" i="1"/>
  <c r="C285" i="1"/>
  <c r="C283" i="1"/>
  <c r="C274" i="1"/>
  <c r="C272" i="1"/>
  <c r="C247" i="1"/>
  <c r="C245" i="1"/>
  <c r="C229" i="1"/>
  <c r="C227" i="1"/>
  <c r="C211" i="1"/>
  <c r="C209" i="1"/>
  <c r="C200" i="1"/>
  <c r="C198" i="1"/>
  <c r="C183" i="1"/>
  <c r="C181" i="1"/>
  <c r="C168" i="1"/>
  <c r="C166" i="1"/>
  <c r="C150" i="1"/>
  <c r="C148" i="1"/>
  <c r="C124" i="1"/>
  <c r="C122" i="1"/>
  <c r="C100" i="1"/>
  <c r="C98" i="1"/>
  <c r="C56" i="1"/>
  <c r="C54" i="1"/>
  <c r="C43" i="1"/>
  <c r="C41" i="1"/>
  <c r="C32" i="1"/>
  <c r="C30" i="1"/>
  <c r="C20" i="1"/>
  <c r="C18" i="1"/>
  <c r="B3" i="1"/>
  <c r="F743" i="1"/>
  <c r="F718" i="1"/>
  <c r="B685" i="1"/>
  <c r="F651" i="1"/>
  <c r="B618" i="1"/>
  <c r="F563" i="1"/>
  <c r="B530" i="1"/>
  <c r="B526" i="1"/>
  <c r="B522" i="1"/>
  <c r="B518" i="1"/>
  <c r="F505" i="1"/>
  <c r="F501" i="1"/>
  <c r="F497" i="1"/>
  <c r="F493" i="1"/>
  <c r="F489" i="1"/>
  <c r="F485" i="1"/>
  <c r="F481" i="1"/>
  <c r="F477" i="1"/>
  <c r="F473" i="1"/>
  <c r="F469" i="1"/>
  <c r="F423" i="1"/>
  <c r="B390" i="1"/>
  <c r="F377" i="1"/>
  <c r="B344" i="1"/>
  <c r="B340" i="1"/>
  <c r="B336" i="1"/>
  <c r="B332" i="1"/>
  <c r="F319" i="1"/>
  <c r="F315" i="1"/>
  <c r="F311" i="1"/>
  <c r="F307" i="1"/>
  <c r="F303" i="1"/>
  <c r="F299" i="1"/>
  <c r="F295" i="1"/>
  <c r="F291" i="1"/>
  <c r="F266" i="1"/>
  <c r="F262" i="1"/>
  <c r="F258" i="1"/>
  <c r="F254" i="1"/>
  <c r="F250" i="1"/>
  <c r="B238" i="1"/>
  <c r="B234" i="1"/>
  <c r="F221" i="1"/>
  <c r="F217" i="1"/>
  <c r="F192" i="1"/>
  <c r="F188" i="1"/>
  <c r="B172" i="1"/>
  <c r="F159" i="1"/>
  <c r="F155" i="1"/>
  <c r="B139" i="1"/>
  <c r="B135" i="1"/>
  <c r="B131" i="1"/>
  <c r="B127" i="1"/>
  <c r="F114" i="1"/>
  <c r="F110" i="1"/>
  <c r="F106" i="1"/>
  <c r="B90" i="1"/>
  <c r="B86" i="1"/>
  <c r="B82" i="1"/>
  <c r="B78" i="1"/>
  <c r="B74" i="1"/>
  <c r="B70" i="1"/>
  <c r="B66" i="1"/>
  <c r="B62" i="1"/>
  <c r="F24" i="1"/>
  <c r="F73" i="1"/>
  <c r="F65" i="1"/>
  <c r="B24" i="1"/>
  <c r="B502" i="1"/>
  <c r="B470" i="1"/>
  <c r="F390" i="1"/>
  <c r="F336" i="1"/>
  <c r="B308" i="1"/>
  <c r="B251" i="1"/>
  <c r="B107" i="1"/>
  <c r="F70" i="1"/>
  <c r="F755" i="1"/>
  <c r="B743" i="1"/>
  <c r="B718" i="1"/>
  <c r="F663" i="1"/>
  <c r="B651" i="1"/>
  <c r="F596" i="1"/>
  <c r="B563" i="1"/>
  <c r="F529" i="1"/>
  <c r="F525" i="1"/>
  <c r="F521" i="1"/>
  <c r="B505" i="1"/>
  <c r="B501" i="1"/>
  <c r="B497" i="1"/>
  <c r="B493" i="1"/>
  <c r="B489" i="1"/>
  <c r="B485" i="1"/>
  <c r="B481" i="1"/>
  <c r="B477" i="1"/>
  <c r="B473" i="1"/>
  <c r="B469" i="1"/>
  <c r="F456" i="1"/>
  <c r="B423" i="1"/>
  <c r="F389" i="1"/>
  <c r="B377" i="1"/>
  <c r="F343" i="1"/>
  <c r="F339" i="1"/>
  <c r="F335" i="1"/>
  <c r="B319" i="1"/>
  <c r="B315" i="1"/>
  <c r="B311" i="1"/>
  <c r="B307" i="1"/>
  <c r="B303" i="1"/>
  <c r="B299" i="1"/>
  <c r="B295" i="1"/>
  <c r="B291" i="1"/>
  <c r="B266" i="1"/>
  <c r="B262" i="1"/>
  <c r="B258" i="1"/>
  <c r="B254" i="1"/>
  <c r="B250" i="1"/>
  <c r="F237" i="1"/>
  <c r="F233" i="1"/>
  <c r="B221" i="1"/>
  <c r="B217" i="1"/>
  <c r="B192" i="1"/>
  <c r="B188" i="1"/>
  <c r="F175" i="1"/>
  <c r="F171" i="1"/>
  <c r="B159" i="1"/>
  <c r="B155" i="1"/>
  <c r="F142" i="1"/>
  <c r="F138" i="1"/>
  <c r="F134" i="1"/>
  <c r="F130" i="1"/>
  <c r="B114" i="1"/>
  <c r="B110" i="1"/>
  <c r="B106" i="1"/>
  <c r="F89" i="1"/>
  <c r="F85" i="1"/>
  <c r="F81" i="1"/>
  <c r="F77" i="1"/>
  <c r="F69" i="1"/>
  <c r="F61" i="1"/>
  <c r="B506" i="1"/>
  <c r="F344" i="1"/>
  <c r="B312" i="1"/>
  <c r="B288" i="1"/>
  <c r="F234" i="1"/>
  <c r="F172" i="1"/>
  <c r="F135" i="1"/>
  <c r="B103" i="1"/>
  <c r="F66" i="1"/>
  <c r="B755" i="1"/>
  <c r="F742" i="1"/>
  <c r="F696" i="1"/>
  <c r="B663" i="1"/>
  <c r="F629" i="1"/>
  <c r="B596" i="1"/>
  <c r="F541" i="1"/>
  <c r="B529" i="1"/>
  <c r="B525" i="1"/>
  <c r="B521" i="1"/>
  <c r="F504" i="1"/>
  <c r="F500" i="1"/>
  <c r="F496" i="1"/>
  <c r="F492" i="1"/>
  <c r="F488" i="1"/>
  <c r="F484" i="1"/>
  <c r="F480" i="1"/>
  <c r="F476" i="1"/>
  <c r="F472" i="1"/>
  <c r="F468" i="1"/>
  <c r="B456" i="1"/>
  <c r="F401" i="1"/>
  <c r="B389" i="1"/>
  <c r="F355" i="1"/>
  <c r="B343" i="1"/>
  <c r="B339" i="1"/>
  <c r="B335" i="1"/>
  <c r="F318" i="1"/>
  <c r="F314" i="1"/>
  <c r="F310" i="1"/>
  <c r="F306" i="1"/>
  <c r="F302" i="1"/>
  <c r="F298" i="1"/>
  <c r="F294" i="1"/>
  <c r="F290" i="1"/>
  <c r="F265" i="1"/>
  <c r="F261" i="1"/>
  <c r="F257" i="1"/>
  <c r="F253" i="1"/>
  <c r="B237" i="1"/>
  <c r="B233" i="1"/>
  <c r="F220" i="1"/>
  <c r="F216" i="1"/>
  <c r="F191" i="1"/>
  <c r="F187" i="1"/>
  <c r="B175" i="1"/>
  <c r="B171" i="1"/>
  <c r="F158" i="1"/>
  <c r="F154" i="1"/>
  <c r="B142" i="1"/>
  <c r="B138" i="1"/>
  <c r="B134" i="1"/>
  <c r="B130" i="1"/>
  <c r="F113" i="1"/>
  <c r="F109" i="1"/>
  <c r="F105" i="1"/>
  <c r="B89" i="1"/>
  <c r="B85" i="1"/>
  <c r="B81" i="1"/>
  <c r="B77" i="1"/>
  <c r="B73" i="1"/>
  <c r="B69" i="1"/>
  <c r="B65" i="1"/>
  <c r="B61" i="1"/>
  <c r="F48" i="1"/>
  <c r="F23" i="1"/>
  <c r="B498" i="1"/>
  <c r="B478" i="1"/>
  <c r="F332" i="1"/>
  <c r="B304" i="1"/>
  <c r="B263" i="1"/>
  <c r="B218" i="1"/>
  <c r="B160" i="1"/>
  <c r="F131" i="1"/>
  <c r="F86" i="1"/>
  <c r="F62" i="1"/>
  <c r="B742" i="1"/>
  <c r="F729" i="1"/>
  <c r="B696" i="1"/>
  <c r="F662" i="1"/>
  <c r="B629" i="1"/>
  <c r="F574" i="1"/>
  <c r="B541" i="1"/>
  <c r="F528" i="1"/>
  <c r="F524" i="1"/>
  <c r="F520" i="1"/>
  <c r="B504" i="1"/>
  <c r="B500" i="1"/>
  <c r="B496" i="1"/>
  <c r="B492" i="1"/>
  <c r="B488" i="1"/>
  <c r="B484" i="1"/>
  <c r="B480" i="1"/>
  <c r="B476" i="1"/>
  <c r="B472" i="1"/>
  <c r="B468" i="1"/>
  <c r="F434" i="1"/>
  <c r="B401" i="1"/>
  <c r="F388" i="1"/>
  <c r="B355" i="1"/>
  <c r="F342" i="1"/>
  <c r="F338" i="1"/>
  <c r="F334" i="1"/>
  <c r="B318" i="1"/>
  <c r="B314" i="1"/>
  <c r="B310" i="1"/>
  <c r="B306" i="1"/>
  <c r="B302" i="1"/>
  <c r="B298" i="1"/>
  <c r="B294" i="1"/>
  <c r="B290" i="1"/>
  <c r="F277" i="1"/>
  <c r="B265" i="1"/>
  <c r="B261" i="1"/>
  <c r="B257" i="1"/>
  <c r="B253" i="1"/>
  <c r="F236" i="1"/>
  <c r="F232" i="1"/>
  <c r="B220" i="1"/>
  <c r="B216" i="1"/>
  <c r="F203" i="1"/>
  <c r="B191" i="1"/>
  <c r="B187" i="1"/>
  <c r="F174" i="1"/>
  <c r="B158" i="1"/>
  <c r="B154" i="1"/>
  <c r="F141" i="1"/>
  <c r="F137" i="1"/>
  <c r="F133" i="1"/>
  <c r="F129" i="1"/>
  <c r="B113" i="1"/>
  <c r="B109" i="1"/>
  <c r="B105" i="1"/>
  <c r="F92" i="1"/>
  <c r="F88" i="1"/>
  <c r="F84" i="1"/>
  <c r="F80" i="1"/>
  <c r="F76" i="1"/>
  <c r="F72" i="1"/>
  <c r="F68" i="1"/>
  <c r="F64" i="1"/>
  <c r="F60" i="1"/>
  <c r="B48" i="1"/>
  <c r="F35" i="1"/>
  <c r="B23" i="1"/>
  <c r="F685" i="1"/>
  <c r="F618" i="1"/>
  <c r="B585" i="1"/>
  <c r="B482" i="1"/>
  <c r="F340" i="1"/>
  <c r="B316" i="1"/>
  <c r="B296" i="1"/>
  <c r="B255" i="1"/>
  <c r="B214" i="1"/>
  <c r="B115" i="1"/>
  <c r="F78" i="1"/>
  <c r="F741" i="1"/>
  <c r="B729" i="1"/>
  <c r="F674" i="1"/>
  <c r="B662" i="1"/>
  <c r="F607" i="1"/>
  <c r="B574" i="1"/>
  <c r="B528" i="1"/>
  <c r="B524" i="1"/>
  <c r="B520" i="1"/>
  <c r="F507" i="1"/>
  <c r="F503" i="1"/>
  <c r="F499" i="1"/>
  <c r="F495" i="1"/>
  <c r="F491" i="1"/>
  <c r="F487" i="1"/>
  <c r="F483" i="1"/>
  <c r="F479" i="1"/>
  <c r="F475" i="1"/>
  <c r="F471" i="1"/>
  <c r="F467" i="1"/>
  <c r="B434" i="1"/>
  <c r="B388" i="1"/>
  <c r="B342" i="1"/>
  <c r="B338" i="1"/>
  <c r="B334" i="1"/>
  <c r="F321" i="1"/>
  <c r="F317" i="1"/>
  <c r="F313" i="1"/>
  <c r="F309" i="1"/>
  <c r="F305" i="1"/>
  <c r="F301" i="1"/>
  <c r="F297" i="1"/>
  <c r="F293" i="1"/>
  <c r="F289" i="1"/>
  <c r="B277" i="1"/>
  <c r="F264" i="1"/>
  <c r="F260" i="1"/>
  <c r="F256" i="1"/>
  <c r="F252" i="1"/>
  <c r="B236" i="1"/>
  <c r="B232" i="1"/>
  <c r="F219" i="1"/>
  <c r="F215" i="1"/>
  <c r="B203" i="1"/>
  <c r="F190" i="1"/>
  <c r="F186" i="1"/>
  <c r="B174" i="1"/>
  <c r="F157" i="1"/>
  <c r="F153" i="1"/>
  <c r="B141" i="1"/>
  <c r="B137" i="1"/>
  <c r="B133" i="1"/>
  <c r="B129" i="1"/>
  <c r="F116" i="1"/>
  <c r="F112" i="1"/>
  <c r="F108" i="1"/>
  <c r="F104" i="1"/>
  <c r="B92" i="1"/>
  <c r="B88" i="1"/>
  <c r="B84" i="1"/>
  <c r="B80" i="1"/>
  <c r="B76" i="1"/>
  <c r="B72" i="1"/>
  <c r="B68" i="1"/>
  <c r="B64" i="1"/>
  <c r="B60" i="1"/>
  <c r="F47" i="1"/>
  <c r="B35" i="1"/>
  <c r="B740" i="1"/>
  <c r="F526" i="1"/>
  <c r="F522" i="1"/>
  <c r="B494" i="1"/>
  <c r="B486" i="1"/>
  <c r="B445" i="1"/>
  <c r="B320" i="1"/>
  <c r="B300" i="1"/>
  <c r="B259" i="1"/>
  <c r="B156" i="1"/>
  <c r="F127" i="1"/>
  <c r="F90" i="1"/>
  <c r="F74" i="1"/>
  <c r="B46" i="1"/>
  <c r="B741" i="1"/>
  <c r="F707" i="1"/>
  <c r="B674" i="1"/>
  <c r="F640" i="1"/>
  <c r="B607" i="1"/>
  <c r="F552" i="1"/>
  <c r="F527" i="1"/>
  <c r="F523" i="1"/>
  <c r="F519" i="1"/>
  <c r="B507" i="1"/>
  <c r="B503" i="1"/>
  <c r="B499" i="1"/>
  <c r="B495" i="1"/>
  <c r="B491" i="1"/>
  <c r="B487" i="1"/>
  <c r="B483" i="1"/>
  <c r="B479" i="1"/>
  <c r="B475" i="1"/>
  <c r="B471" i="1"/>
  <c r="B467" i="1"/>
  <c r="F412" i="1"/>
  <c r="F366" i="1"/>
  <c r="F341" i="1"/>
  <c r="F337" i="1"/>
  <c r="F333" i="1"/>
  <c r="B321" i="1"/>
  <c r="B317" i="1"/>
  <c r="B313" i="1"/>
  <c r="B309" i="1"/>
  <c r="B305" i="1"/>
  <c r="B301" i="1"/>
  <c r="B297" i="1"/>
  <c r="B293" i="1"/>
  <c r="B289" i="1"/>
  <c r="B264" i="1"/>
  <c r="B260" i="1"/>
  <c r="B256" i="1"/>
  <c r="B252" i="1"/>
  <c r="F239" i="1"/>
  <c r="F235" i="1"/>
  <c r="B219" i="1"/>
  <c r="B215" i="1"/>
  <c r="B190" i="1"/>
  <c r="B186" i="1"/>
  <c r="F173" i="1"/>
  <c r="B157" i="1"/>
  <c r="B153" i="1"/>
  <c r="F140" i="1"/>
  <c r="F136" i="1"/>
  <c r="F132" i="1"/>
  <c r="F128" i="1"/>
  <c r="B116" i="1"/>
  <c r="B112" i="1"/>
  <c r="B108" i="1"/>
  <c r="B104" i="1"/>
  <c r="F91" i="1"/>
  <c r="F87" i="1"/>
  <c r="F83" i="1"/>
  <c r="F79" i="1"/>
  <c r="F75" i="1"/>
  <c r="F71" i="1"/>
  <c r="F67" i="1"/>
  <c r="F63" i="1"/>
  <c r="F59" i="1"/>
  <c r="B47" i="1"/>
  <c r="B744" i="1"/>
  <c r="F530" i="1"/>
  <c r="F518" i="1"/>
  <c r="B490" i="1"/>
  <c r="B474" i="1"/>
  <c r="B292" i="1"/>
  <c r="F238" i="1"/>
  <c r="B189" i="1"/>
  <c r="F139" i="1"/>
  <c r="B111" i="1"/>
  <c r="F82" i="1"/>
  <c r="F744" i="1"/>
  <c r="F740" i="1"/>
  <c r="B707" i="1"/>
  <c r="B640" i="1"/>
  <c r="F585" i="1"/>
  <c r="B552" i="1"/>
  <c r="B527" i="1"/>
  <c r="B523" i="1"/>
  <c r="B519" i="1"/>
  <c r="F506" i="1"/>
  <c r="F502" i="1"/>
  <c r="F498" i="1"/>
  <c r="F494" i="1"/>
  <c r="F490" i="1"/>
  <c r="F486" i="1"/>
  <c r="F482" i="1"/>
  <c r="F478" i="1"/>
  <c r="F474" i="1"/>
  <c r="F470" i="1"/>
  <c r="F445" i="1"/>
  <c r="B412" i="1"/>
  <c r="B366" i="1"/>
  <c r="B341" i="1"/>
  <c r="B337" i="1"/>
  <c r="B333" i="1"/>
  <c r="F320" i="1"/>
  <c r="F316" i="1"/>
  <c r="F312" i="1"/>
  <c r="F308" i="1"/>
  <c r="F304" i="1"/>
  <c r="F300" i="1"/>
  <c r="F296" i="1"/>
  <c r="F292" i="1"/>
  <c r="F288" i="1"/>
  <c r="F263" i="1"/>
  <c r="F259" i="1"/>
  <c r="F255" i="1"/>
  <c r="F251" i="1"/>
  <c r="B239" i="1"/>
  <c r="B235" i="1"/>
  <c r="F218" i="1"/>
  <c r="F214" i="1"/>
  <c r="F189" i="1"/>
  <c r="B173" i="1"/>
  <c r="F160" i="1"/>
  <c r="F156" i="1"/>
  <c r="B140" i="1"/>
  <c r="B136" i="1"/>
  <c r="B132" i="1"/>
  <c r="B128" i="1"/>
  <c r="F115" i="1"/>
  <c r="F111" i="1"/>
  <c r="F107" i="1"/>
  <c r="F103" i="1"/>
  <c r="B91" i="1"/>
  <c r="B87" i="1"/>
  <c r="B83" i="1"/>
  <c r="B79" i="1"/>
  <c r="B75" i="1"/>
  <c r="B71" i="1"/>
  <c r="B67" i="1"/>
  <c r="B63" i="1"/>
  <c r="B59" i="1"/>
  <c r="F46" i="1"/>
  <c r="F49" i="1" l="1"/>
  <c r="F117" i="1"/>
  <c r="F222" i="1"/>
  <c r="F322" i="1"/>
  <c r="F446" i="1"/>
  <c r="F586" i="1"/>
  <c r="F745" i="1"/>
  <c r="F531" i="1"/>
  <c r="F93" i="1"/>
  <c r="F367" i="1"/>
  <c r="F413" i="1"/>
  <c r="F553" i="1"/>
  <c r="F641" i="1"/>
  <c r="F708" i="1"/>
  <c r="F143" i="1"/>
  <c r="F161" i="1"/>
  <c r="F193" i="1"/>
  <c r="F508" i="1"/>
  <c r="F608" i="1"/>
  <c r="F675" i="1"/>
  <c r="F619" i="1"/>
  <c r="F686" i="1"/>
  <c r="F36" i="1"/>
  <c r="F204" i="1"/>
  <c r="F240" i="1"/>
  <c r="F278" i="1"/>
  <c r="F391" i="1"/>
  <c r="F435" i="1"/>
  <c r="F575" i="1"/>
  <c r="F664" i="1"/>
  <c r="F730" i="1"/>
  <c r="F345" i="1"/>
  <c r="F25" i="1"/>
  <c r="F356" i="1"/>
  <c r="F402" i="1"/>
  <c r="F542" i="1"/>
  <c r="F630" i="1"/>
  <c r="F697" i="1"/>
  <c r="F176" i="1"/>
  <c r="F457" i="1"/>
  <c r="F597" i="1"/>
  <c r="F756" i="1"/>
  <c r="F267" i="1"/>
  <c r="F378" i="1"/>
  <c r="F424" i="1"/>
  <c r="F564" i="1"/>
  <c r="F652" i="1"/>
  <c r="F719" i="1"/>
  <c r="B9" i="1" l="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E11BDB30-DF11-4E3C-9E4A-8B49FABA7C69}">
      <text>
        <r>
          <rPr>
            <b/>
            <sz val="9"/>
            <rFont val="Tahoma"/>
            <family val="2"/>
          </rPr>
          <t>Introduzca el año del PACC</t>
        </r>
      </text>
    </comment>
    <comment ref="E12" authorId="0" shapeId="0" xr:uid="{48288421-7097-4093-B056-B06388DC42C8}">
      <text>
        <r>
          <rPr>
            <b/>
            <sz val="9"/>
            <rFont val="Tahoma"/>
            <family val="2"/>
          </rPr>
          <t>Introduzca la fecha de aprobación, en formato dd/mm/aaaa</t>
        </r>
      </text>
    </comment>
    <comment ref="A16" authorId="1" shapeId="0" xr:uid="{CAF19051-53D4-482A-8527-004B46E38826}">
      <text>
        <r>
          <rPr>
            <sz val="11"/>
            <color theme="1"/>
            <rFont val="Calibri"/>
            <family val="2"/>
            <scheme val="minor"/>
          </rPr>
          <t>Introducir un texto con el nombre o referencia de la contratación</t>
        </r>
      </text>
    </comment>
    <comment ref="B16" authorId="1" shapeId="0" xr:uid="{57C212F0-4579-42D8-BFFF-4F2C01A4F486}">
      <text>
        <r>
          <rPr>
            <sz val="11"/>
            <color theme="1"/>
            <rFont val="Calibri"/>
            <family val="2"/>
            <scheme val="minor"/>
          </rPr>
          <t>Introduzca un texto con la finalidad de la contratación</t>
        </r>
      </text>
    </comment>
    <comment ref="C16" authorId="1" shapeId="0" xr:uid="{015FAAF0-102A-4046-A605-A2ECAACC679B}">
      <text>
        <r>
          <rPr>
            <sz val="11"/>
            <color theme="1"/>
            <rFont val="Calibri"/>
            <family val="2"/>
            <scheme val="minor"/>
          </rPr>
          <t>Seleccionar un valor del listado</t>
        </r>
      </text>
    </comment>
    <comment ref="D16" authorId="1" shapeId="0" xr:uid="{88E54168-7D49-46C0-93A7-8A98C3D0DE53}">
      <text>
        <r>
          <rPr>
            <sz val="11"/>
            <color theme="1"/>
            <rFont val="Calibri"/>
            <family val="2"/>
            <scheme val="minor"/>
          </rPr>
          <t>Seleccione el tipo de procedimiento</t>
        </r>
      </text>
    </comment>
    <comment ref="E16" authorId="1" shapeId="0" xr:uid="{A0029FE8-8258-4A64-B8AB-284273F87152}">
      <text>
        <r>
          <rPr>
            <sz val="11"/>
            <color theme="1"/>
            <rFont val="Calibri"/>
            <family val="2"/>
            <scheme val="minor"/>
          </rPr>
          <t>Seleccione un valor de la lista</t>
        </r>
      </text>
    </comment>
    <comment ref="F16" authorId="1" shapeId="0" xr:uid="{41060487-22A9-48B6-9CBB-586067562ED6}">
      <text>
        <r>
          <rPr>
            <sz val="11"/>
            <color theme="1"/>
            <rFont val="Calibri"/>
            <family val="2"/>
            <scheme val="minor"/>
          </rPr>
          <t>Introduzca el código SNIP</t>
        </r>
      </text>
    </comment>
    <comment ref="C17" authorId="1" shapeId="0" xr:uid="{AE98B146-D21A-4141-B0CC-0BB50F0A5634}">
      <text>
        <r>
          <rPr>
            <sz val="11"/>
            <color theme="1"/>
            <rFont val="Calibri"/>
            <family val="2"/>
            <scheme val="minor"/>
          </rPr>
          <t>Introduzca la fecha de inicio del proceso, en formato dd-mm-aaaa</t>
        </r>
      </text>
    </comment>
    <comment ref="F17" authorId="1" shapeId="0" xr:uid="{1676DBB0-5C12-41E7-A1F5-5B40F7BC00F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F8A5C7C2-B4B4-492C-A6C3-074DC5AFB82E}">
      <text/>
    </comment>
    <comment ref="C19" authorId="1" shapeId="0" xr:uid="{09E87BB7-A78F-4CDD-BD74-412C865CCBA4}">
      <text>
        <r>
          <rPr>
            <sz val="11"/>
            <color theme="1"/>
            <rFont val="Calibri"/>
            <family val="2"/>
            <scheme val="minor"/>
          </rPr>
          <t>Introduzca la fecha prevista de adjudicación, en formato dd-mm-aaaa</t>
        </r>
      </text>
    </comment>
    <comment ref="F19" authorId="1" shapeId="0" xr:uid="{7AAA5F9D-2AFC-4F43-AB72-A9D9A4506588}">
      <text/>
    </comment>
    <comment ref="F20" authorId="1" shapeId="0" xr:uid="{2CC4156A-CDDA-46D3-9713-301D7ADBC35B}">
      <text/>
    </comment>
    <comment ref="A22" authorId="1" shapeId="0" xr:uid="{223453CD-324C-4B25-8842-13D5F301A10C}">
      <text>
        <r>
          <rPr>
            <sz val="11"/>
            <color theme="1"/>
            <rFont val="Calibri"/>
            <family val="2"/>
            <scheme val="minor"/>
          </rPr>
          <t>Introduzca un codigo UNSPSC</t>
        </r>
      </text>
    </comment>
    <comment ref="B22" authorId="1" shapeId="0" xr:uid="{851EF46C-B595-4993-8C39-3A2CE7DD4369}">
      <text>
        <r>
          <rPr>
            <sz val="11"/>
            <color theme="1"/>
            <rFont val="Calibri"/>
            <family val="2"/>
            <scheme val="minor"/>
          </rPr>
          <t>Descripción calculada automáticamente a partir de código del artículo</t>
        </r>
      </text>
    </comment>
    <comment ref="C22" authorId="1" shapeId="0" xr:uid="{B92C215E-6E53-4802-B977-0FBB467B8224}">
      <text>
        <r>
          <rPr>
            <sz val="11"/>
            <color theme="1"/>
            <rFont val="Calibri"/>
            <family val="2"/>
            <scheme val="minor"/>
          </rPr>
          <t>Seleccione un valor de la lista</t>
        </r>
      </text>
    </comment>
    <comment ref="D22" authorId="1" shapeId="0" xr:uid="{17BEA5B7-47ED-45DD-A57A-BF46CAF0F7F7}">
      <text>
        <r>
          <rPr>
            <sz val="11"/>
            <color theme="1"/>
            <rFont val="Calibri"/>
            <family val="2"/>
            <scheme val="minor"/>
          </rPr>
          <t>Introduzca un número con dos decimales como máximo. Debe ser igual o mayor a la "Cantidad Real Consumida"</t>
        </r>
      </text>
    </comment>
    <comment ref="E22" authorId="1" shapeId="0" xr:uid="{EB16102A-1434-49A3-AF03-405BF75F2F84}">
      <text>
        <r>
          <rPr>
            <sz val="11"/>
            <color theme="1"/>
            <rFont val="Calibri"/>
            <family val="2"/>
            <scheme val="minor"/>
          </rPr>
          <t>Introduzca un número con dos decimales como máximo</t>
        </r>
      </text>
    </comment>
    <comment ref="F22" authorId="1" shapeId="0" xr:uid="{382D4864-B139-408B-84DC-F55536541C41}">
      <text>
        <r>
          <rPr>
            <sz val="11"/>
            <color theme="1"/>
            <rFont val="Calibri"/>
            <family val="2"/>
            <scheme val="minor"/>
          </rPr>
          <t>Monto calculado automáticamente por el sistema</t>
        </r>
      </text>
    </comment>
    <comment ref="A28" authorId="2" shapeId="0" xr:uid="{763B964F-D3C8-4FF9-9CB7-D5F18F647ACA}">
      <text>
        <r>
          <rPr>
            <sz val="11"/>
            <color theme="1"/>
            <rFont val="Calibri"/>
            <family val="2"/>
            <scheme val="minor"/>
          </rPr>
          <t>Introducir un texto con el nombre o referencia de la contratación</t>
        </r>
      </text>
    </comment>
    <comment ref="B28" authorId="2" shapeId="0" xr:uid="{DDE7EF68-71BC-458D-9993-0748D3C4E774}">
      <text>
        <r>
          <rPr>
            <sz val="11"/>
            <color theme="1"/>
            <rFont val="Calibri"/>
            <family val="2"/>
            <scheme val="minor"/>
          </rPr>
          <t>Introduzca un texto con la finalidad de la contratación</t>
        </r>
      </text>
    </comment>
    <comment ref="C28" authorId="2" shapeId="0" xr:uid="{9E994CC9-51BB-4F78-8375-6E7D2B7C0A24}">
      <text>
        <r>
          <rPr>
            <sz val="11"/>
            <color theme="1"/>
            <rFont val="Calibri"/>
            <family val="2"/>
            <scheme val="minor"/>
          </rPr>
          <t>Seleccionar un valor del listado</t>
        </r>
      </text>
    </comment>
    <comment ref="D28" authorId="2" shapeId="0" xr:uid="{65B1563F-E795-454F-8CE6-DF6F33B1493E}">
      <text>
        <r>
          <rPr>
            <sz val="11"/>
            <color theme="1"/>
            <rFont val="Calibri"/>
            <family val="2"/>
            <scheme val="minor"/>
          </rPr>
          <t>Seleccione el tipo de procedimiento</t>
        </r>
      </text>
    </comment>
    <comment ref="E28" authorId="2" shapeId="0" xr:uid="{6DE8AACB-AC7F-477B-AFCB-E1809F8431A9}">
      <text>
        <r>
          <rPr>
            <sz val="11"/>
            <color theme="1"/>
            <rFont val="Calibri"/>
            <family val="2"/>
            <scheme val="minor"/>
          </rPr>
          <t>Seleccione un valor de la lista</t>
        </r>
      </text>
    </comment>
    <comment ref="F28" authorId="2" shapeId="0" xr:uid="{76ACB54E-8EAF-4F5F-8C06-7198939C16A3}">
      <text>
        <r>
          <rPr>
            <sz val="11"/>
            <color theme="1"/>
            <rFont val="Calibri"/>
            <family val="2"/>
            <scheme val="minor"/>
          </rPr>
          <t>Introduzca el código SNIP</t>
        </r>
      </text>
    </comment>
    <comment ref="C29" authorId="2" shapeId="0" xr:uid="{7308BC8D-58E5-449F-8C86-9CB543D921DF}">
      <text>
        <r>
          <rPr>
            <sz val="11"/>
            <color theme="1"/>
            <rFont val="Calibri"/>
            <family val="2"/>
            <scheme val="minor"/>
          </rPr>
          <t>Introduzca la fecha de inicio del proceso, en formato dd-mm-aaaa</t>
        </r>
      </text>
    </comment>
    <comment ref="F29" authorId="2" shapeId="0" xr:uid="{5D76EBB4-8FD8-4454-85A3-C665C48AC8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 authorId="2" shapeId="0" xr:uid="{E58C557F-6694-405C-A8E9-14ABF76018D2}">
      <text/>
    </comment>
    <comment ref="C31" authorId="2" shapeId="0" xr:uid="{0D5EB263-7E5B-48E5-B80D-F30E44B0F692}">
      <text>
        <r>
          <rPr>
            <sz val="11"/>
            <color theme="1"/>
            <rFont val="Calibri"/>
            <family val="2"/>
            <scheme val="minor"/>
          </rPr>
          <t>Introduzca la fecha prevista de adjudicación, en formato dd-mm-aaaa</t>
        </r>
      </text>
    </comment>
    <comment ref="F31" authorId="2" shapeId="0" xr:uid="{03D65C95-C0FC-44B6-9542-9C516573C00B}">
      <text/>
    </comment>
    <comment ref="F32" authorId="2" shapeId="0" xr:uid="{FC370326-88A4-44A0-9A77-6AD522367BF4}">
      <text/>
    </comment>
    <comment ref="A34" authorId="2" shapeId="0" xr:uid="{80DEA4B5-E8DF-4325-A11B-4C07813406BB}">
      <text>
        <r>
          <rPr>
            <sz val="11"/>
            <color theme="1"/>
            <rFont val="Calibri"/>
            <family val="2"/>
            <scheme val="minor"/>
          </rPr>
          <t>Introduzca un codigo UNSPSC</t>
        </r>
      </text>
    </comment>
    <comment ref="B34" authorId="2" shapeId="0" xr:uid="{718CE310-A1FF-496D-A485-10313B128984}">
      <text>
        <r>
          <rPr>
            <sz val="11"/>
            <color theme="1"/>
            <rFont val="Calibri"/>
            <family val="2"/>
            <scheme val="minor"/>
          </rPr>
          <t>Descripción calculada automáticamente a partir de código del artículo</t>
        </r>
      </text>
    </comment>
    <comment ref="C34" authorId="2" shapeId="0" xr:uid="{55445F2F-BE88-4117-B550-1C6F53E392FF}">
      <text>
        <r>
          <rPr>
            <sz val="11"/>
            <color theme="1"/>
            <rFont val="Calibri"/>
            <family val="2"/>
            <scheme val="minor"/>
          </rPr>
          <t>Seleccione un valor de la lista</t>
        </r>
      </text>
    </comment>
    <comment ref="D34" authorId="2" shapeId="0" xr:uid="{0C415708-5DD7-45C2-ADFB-46BF12A10C9B}">
      <text>
        <r>
          <rPr>
            <sz val="11"/>
            <color theme="1"/>
            <rFont val="Calibri"/>
            <family val="2"/>
            <scheme val="minor"/>
          </rPr>
          <t>Introduzca un número con dos decimales como máximo. Debe ser igual o mayor a la "Cantidad Real Consumida"</t>
        </r>
      </text>
    </comment>
    <comment ref="E34" authorId="2" shapeId="0" xr:uid="{5439341E-9D2A-4C55-8172-24EB45AE3AEA}">
      <text>
        <r>
          <rPr>
            <sz val="11"/>
            <color theme="1"/>
            <rFont val="Calibri"/>
            <family val="2"/>
            <scheme val="minor"/>
          </rPr>
          <t>Introduzca un número con dos decimales como máximo</t>
        </r>
      </text>
    </comment>
    <comment ref="F34" authorId="2" shapeId="0" xr:uid="{B9D9AF69-93FE-4602-A037-F82155F5446D}">
      <text>
        <r>
          <rPr>
            <sz val="11"/>
            <color theme="1"/>
            <rFont val="Calibri"/>
            <family val="2"/>
            <scheme val="minor"/>
          </rPr>
          <t>Monto calculado automáticamente por el sistema</t>
        </r>
      </text>
    </comment>
    <comment ref="A39" authorId="2" shapeId="0" xr:uid="{E70AA661-1F16-49CD-93E8-6EB0E59711B0}">
      <text>
        <r>
          <rPr>
            <sz val="11"/>
            <color theme="1"/>
            <rFont val="Calibri"/>
            <family val="2"/>
            <scheme val="minor"/>
          </rPr>
          <t>Introducir un texto con el nombre o referencia de la contratación</t>
        </r>
      </text>
    </comment>
    <comment ref="B39" authorId="2" shapeId="0" xr:uid="{838FE72C-EDE9-40D6-BB9F-4AE94E3D5D08}">
      <text>
        <r>
          <rPr>
            <sz val="11"/>
            <color theme="1"/>
            <rFont val="Calibri"/>
            <family val="2"/>
            <scheme val="minor"/>
          </rPr>
          <t>Introduzca un texto con la finalidad de la contratación</t>
        </r>
      </text>
    </comment>
    <comment ref="C39" authorId="2" shapeId="0" xr:uid="{829FCBF8-9BB5-46DE-9198-4A25C7A1A4DF}">
      <text>
        <r>
          <rPr>
            <sz val="11"/>
            <color theme="1"/>
            <rFont val="Calibri"/>
            <family val="2"/>
            <scheme val="minor"/>
          </rPr>
          <t>Seleccionar un valor del listado</t>
        </r>
      </text>
    </comment>
    <comment ref="D39" authorId="2" shapeId="0" xr:uid="{72615DA6-B677-401D-90BC-221D90669046}">
      <text>
        <r>
          <rPr>
            <sz val="11"/>
            <color theme="1"/>
            <rFont val="Calibri"/>
            <family val="2"/>
            <scheme val="minor"/>
          </rPr>
          <t>Seleccione el tipo de procedimiento</t>
        </r>
      </text>
    </comment>
    <comment ref="E39" authorId="2" shapeId="0" xr:uid="{37F1DF6B-B89A-4C77-B436-BACBFCF215EC}">
      <text>
        <r>
          <rPr>
            <sz val="11"/>
            <color theme="1"/>
            <rFont val="Calibri"/>
            <family val="2"/>
            <scheme val="minor"/>
          </rPr>
          <t>Seleccione un valor de la lista</t>
        </r>
      </text>
    </comment>
    <comment ref="F39" authorId="2" shapeId="0" xr:uid="{EFDD3509-ACB6-4E27-BBEC-CA5A5BAEED19}">
      <text>
        <r>
          <rPr>
            <sz val="11"/>
            <color theme="1"/>
            <rFont val="Calibri"/>
            <family val="2"/>
            <scheme val="minor"/>
          </rPr>
          <t>Introduzca el código SNIP</t>
        </r>
      </text>
    </comment>
    <comment ref="C40" authorId="2" shapeId="0" xr:uid="{6E555F86-B8ED-44A0-B5E0-C2D43A063DC5}">
      <text>
        <r>
          <rPr>
            <sz val="11"/>
            <color theme="1"/>
            <rFont val="Calibri"/>
            <family val="2"/>
            <scheme val="minor"/>
          </rPr>
          <t>Introduzca la fecha de inicio del proceso, en formato dd-mm-aaaa</t>
        </r>
      </text>
    </comment>
    <comment ref="F40" authorId="2" shapeId="0" xr:uid="{07EEFFE5-BCAA-4E0D-AB0D-87B7BCE042A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 authorId="2" shapeId="0" xr:uid="{1F9242F0-88E2-49C6-813C-FA95F8474661}">
      <text/>
    </comment>
    <comment ref="C42" authorId="2" shapeId="0" xr:uid="{0E0FC658-13E4-4604-B10F-23FC4D3CF2DB}">
      <text>
        <r>
          <rPr>
            <sz val="11"/>
            <color theme="1"/>
            <rFont val="Calibri"/>
            <family val="2"/>
            <scheme val="minor"/>
          </rPr>
          <t>Introduzca la fecha prevista de adjudicación, en formato dd-mm-aaaa</t>
        </r>
      </text>
    </comment>
    <comment ref="F42" authorId="2" shapeId="0" xr:uid="{62484796-B7D3-43FC-872F-3F13FFA39DC2}">
      <text/>
    </comment>
    <comment ref="F43" authorId="2" shapeId="0" xr:uid="{03E6293E-B031-42BB-B325-4457E7012096}">
      <text/>
    </comment>
    <comment ref="A45" authorId="2" shapeId="0" xr:uid="{DB114510-9E9E-458B-B586-CAAE5D806A70}">
      <text>
        <r>
          <rPr>
            <sz val="11"/>
            <color theme="1"/>
            <rFont val="Calibri"/>
            <family val="2"/>
            <scheme val="minor"/>
          </rPr>
          <t>Introduzca un codigo UNSPSC</t>
        </r>
      </text>
    </comment>
    <comment ref="B45" authorId="2" shapeId="0" xr:uid="{97221C9F-73A7-42FA-80A6-9177B09B6FFA}">
      <text>
        <r>
          <rPr>
            <sz val="11"/>
            <color theme="1"/>
            <rFont val="Calibri"/>
            <family val="2"/>
            <scheme val="minor"/>
          </rPr>
          <t>Descripción calculada automáticamente a partir de código del artículo</t>
        </r>
      </text>
    </comment>
    <comment ref="C45" authorId="2" shapeId="0" xr:uid="{595A5BC7-C759-4D57-941E-805E27198296}">
      <text>
        <r>
          <rPr>
            <sz val="11"/>
            <color theme="1"/>
            <rFont val="Calibri"/>
            <family val="2"/>
            <scheme val="minor"/>
          </rPr>
          <t>Seleccione un valor de la lista</t>
        </r>
      </text>
    </comment>
    <comment ref="D45" authorId="2" shapeId="0" xr:uid="{4234517E-4EC1-4832-8919-782704A91760}">
      <text>
        <r>
          <rPr>
            <sz val="11"/>
            <color theme="1"/>
            <rFont val="Calibri"/>
            <family val="2"/>
            <scheme val="minor"/>
          </rPr>
          <t>Introduzca un número con dos decimales como máximo. Debe ser igual o mayor a la "Cantidad Real Consumida"</t>
        </r>
      </text>
    </comment>
    <comment ref="E45" authorId="2" shapeId="0" xr:uid="{446F2DB6-ABA8-4889-A52D-3B358F9795E8}">
      <text>
        <r>
          <rPr>
            <sz val="11"/>
            <color theme="1"/>
            <rFont val="Calibri"/>
            <family val="2"/>
            <scheme val="minor"/>
          </rPr>
          <t>Introduzca un número con dos decimales como máximo</t>
        </r>
      </text>
    </comment>
    <comment ref="F45" authorId="2" shapeId="0" xr:uid="{81E7E101-8D7D-42F3-9EAF-C8226CB35AE2}">
      <text>
        <r>
          <rPr>
            <sz val="11"/>
            <color theme="1"/>
            <rFont val="Calibri"/>
            <family val="2"/>
            <scheme val="minor"/>
          </rPr>
          <t>Monto calculado automáticamente por el sistema</t>
        </r>
      </text>
    </comment>
    <comment ref="A52" authorId="2" shapeId="0" xr:uid="{2FC28F6E-F233-4AED-BCF0-37C38892190E}">
      <text>
        <r>
          <rPr>
            <sz val="11"/>
            <color theme="1"/>
            <rFont val="Calibri"/>
            <family val="2"/>
            <scheme val="minor"/>
          </rPr>
          <t>Introducir un texto con el nombre o referencia de la contratación</t>
        </r>
      </text>
    </comment>
    <comment ref="B52" authorId="2" shapeId="0" xr:uid="{A0C67D90-B829-4160-8D4E-8876AFBAF5A0}">
      <text>
        <r>
          <rPr>
            <sz val="11"/>
            <color theme="1"/>
            <rFont val="Calibri"/>
            <family val="2"/>
            <scheme val="minor"/>
          </rPr>
          <t>Introduzca un texto con la finalidad de la contratación</t>
        </r>
      </text>
    </comment>
    <comment ref="C52" authorId="2" shapeId="0" xr:uid="{68A847D5-44AD-49F0-9294-3C3BB8C7917E}">
      <text>
        <r>
          <rPr>
            <sz val="11"/>
            <color theme="1"/>
            <rFont val="Calibri"/>
            <family val="2"/>
            <scheme val="minor"/>
          </rPr>
          <t>Seleccionar un valor del listado</t>
        </r>
      </text>
    </comment>
    <comment ref="D52" authorId="2" shapeId="0" xr:uid="{EE63BAEF-5286-4759-B473-A21929381260}">
      <text>
        <r>
          <rPr>
            <sz val="11"/>
            <color theme="1"/>
            <rFont val="Calibri"/>
            <family val="2"/>
            <scheme val="minor"/>
          </rPr>
          <t>Seleccione el tipo de procedimiento</t>
        </r>
      </text>
    </comment>
    <comment ref="E52" authorId="2" shapeId="0" xr:uid="{307C682E-81D3-471D-A225-91D377497A2D}">
      <text>
        <r>
          <rPr>
            <sz val="11"/>
            <color theme="1"/>
            <rFont val="Calibri"/>
            <family val="2"/>
            <scheme val="minor"/>
          </rPr>
          <t>Seleccione un valor de la lista</t>
        </r>
      </text>
    </comment>
    <comment ref="F52" authorId="2" shapeId="0" xr:uid="{A5D2A645-2956-4874-B3B0-AFF18591C8DC}">
      <text>
        <r>
          <rPr>
            <sz val="11"/>
            <color theme="1"/>
            <rFont val="Calibri"/>
            <family val="2"/>
            <scheme val="minor"/>
          </rPr>
          <t>Introduzca el código SNIP</t>
        </r>
      </text>
    </comment>
    <comment ref="C53" authorId="2" shapeId="0" xr:uid="{B79DA33D-8F78-4A93-81FC-30CB7D6BBF30}">
      <text>
        <r>
          <rPr>
            <sz val="11"/>
            <color theme="1"/>
            <rFont val="Calibri"/>
            <family val="2"/>
            <scheme val="minor"/>
          </rPr>
          <t>Introduzca la fecha de inicio del proceso, en formato dd-mm-aaaa</t>
        </r>
      </text>
    </comment>
    <comment ref="F53" authorId="2" shapeId="0" xr:uid="{5CEF6099-6674-4CEF-AFBF-8360CDE05E9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 authorId="2" shapeId="0" xr:uid="{62B12E1C-746E-441C-9241-265156A77A02}">
      <text/>
    </comment>
    <comment ref="C55" authorId="2" shapeId="0" xr:uid="{AFC50FD4-2CE7-4385-8599-230FC65B06FE}">
      <text>
        <r>
          <rPr>
            <sz val="11"/>
            <color theme="1"/>
            <rFont val="Calibri"/>
            <family val="2"/>
            <scheme val="minor"/>
          </rPr>
          <t>Introduzca la fecha prevista de adjudicación, en formato dd-mm-aaaa</t>
        </r>
      </text>
    </comment>
    <comment ref="F55" authorId="2" shapeId="0" xr:uid="{AE71F190-88D3-43D2-AE04-770FD6088317}">
      <text/>
    </comment>
    <comment ref="F56" authorId="2" shapeId="0" xr:uid="{5E3E1E80-8CB1-4FB5-B49A-F9509BD44136}">
      <text/>
    </comment>
    <comment ref="A58" authorId="2" shapeId="0" xr:uid="{55A7F6CC-928A-4E07-818E-0369E64267A0}">
      <text>
        <r>
          <rPr>
            <sz val="11"/>
            <color theme="1"/>
            <rFont val="Calibri"/>
            <family val="2"/>
            <scheme val="minor"/>
          </rPr>
          <t>Introduzca un codigo UNSPSC</t>
        </r>
      </text>
    </comment>
    <comment ref="B58" authorId="2" shapeId="0" xr:uid="{C951129E-3653-4246-B403-ACBD49C7CC18}">
      <text>
        <r>
          <rPr>
            <sz val="11"/>
            <color theme="1"/>
            <rFont val="Calibri"/>
            <family val="2"/>
            <scheme val="minor"/>
          </rPr>
          <t>Descripción calculada automáticamente a partir de código del artículo</t>
        </r>
      </text>
    </comment>
    <comment ref="C58" authorId="2" shapeId="0" xr:uid="{9F8348C0-0D4A-4116-A78D-C7FBB2B7B92B}">
      <text>
        <r>
          <rPr>
            <sz val="11"/>
            <color theme="1"/>
            <rFont val="Calibri"/>
            <family val="2"/>
            <scheme val="minor"/>
          </rPr>
          <t>Seleccione un valor de la lista</t>
        </r>
      </text>
    </comment>
    <comment ref="D58" authorId="2" shapeId="0" xr:uid="{7623D8F9-151A-4BEF-99AE-A0C6BA07D143}">
      <text>
        <r>
          <rPr>
            <sz val="11"/>
            <color theme="1"/>
            <rFont val="Calibri"/>
            <family val="2"/>
            <scheme val="minor"/>
          </rPr>
          <t>Introduzca un número con dos decimales como máximo. Debe ser igual o mayor a la "Cantidad Real Consumida"</t>
        </r>
      </text>
    </comment>
    <comment ref="E58" authorId="2" shapeId="0" xr:uid="{0EFCDE52-3F88-438B-9C2A-9653FA22CEFD}">
      <text>
        <r>
          <rPr>
            <sz val="11"/>
            <color theme="1"/>
            <rFont val="Calibri"/>
            <family val="2"/>
            <scheme val="minor"/>
          </rPr>
          <t>Introduzca un número con dos decimales como máximo</t>
        </r>
      </text>
    </comment>
    <comment ref="F58" authorId="2" shapeId="0" xr:uid="{5953E14C-BD3E-44FB-B855-C9E9FE087BE6}">
      <text>
        <r>
          <rPr>
            <sz val="11"/>
            <color theme="1"/>
            <rFont val="Calibri"/>
            <family val="2"/>
            <scheme val="minor"/>
          </rPr>
          <t>Monto calculado automáticamente por el sistema</t>
        </r>
      </text>
    </comment>
    <comment ref="A96" authorId="2" shapeId="0" xr:uid="{1FC8EB73-D66F-42FF-B094-16B4E2A5C78A}">
      <text>
        <r>
          <rPr>
            <sz val="11"/>
            <color theme="1"/>
            <rFont val="Calibri"/>
            <family val="2"/>
            <scheme val="minor"/>
          </rPr>
          <t>Introducir un texto con el nombre o referencia de la contratación</t>
        </r>
      </text>
    </comment>
    <comment ref="B96" authorId="2" shapeId="0" xr:uid="{D2A5C32C-BAFF-4746-9630-9D42C4DB18FB}">
      <text>
        <r>
          <rPr>
            <sz val="11"/>
            <color theme="1"/>
            <rFont val="Calibri"/>
            <family val="2"/>
            <scheme val="minor"/>
          </rPr>
          <t>Introduzca un texto con la finalidad de la contratación</t>
        </r>
      </text>
    </comment>
    <comment ref="C96" authorId="2" shapeId="0" xr:uid="{ADE40F18-E21F-4F29-9BAE-5957974654CD}">
      <text>
        <r>
          <rPr>
            <sz val="11"/>
            <color theme="1"/>
            <rFont val="Calibri"/>
            <family val="2"/>
            <scheme val="minor"/>
          </rPr>
          <t>Seleccionar un valor del listado</t>
        </r>
      </text>
    </comment>
    <comment ref="D96" authorId="2" shapeId="0" xr:uid="{72D0A8B7-C1E9-4E19-9855-237B7B83C0E4}">
      <text>
        <r>
          <rPr>
            <sz val="11"/>
            <color theme="1"/>
            <rFont val="Calibri"/>
            <family val="2"/>
            <scheme val="minor"/>
          </rPr>
          <t>Seleccione el tipo de procedimiento</t>
        </r>
      </text>
    </comment>
    <comment ref="E96" authorId="2" shapeId="0" xr:uid="{F612CFF6-603C-49C8-8381-6F247644D8F5}">
      <text>
        <r>
          <rPr>
            <sz val="11"/>
            <color theme="1"/>
            <rFont val="Calibri"/>
            <family val="2"/>
            <scheme val="minor"/>
          </rPr>
          <t>Seleccione un valor de la lista</t>
        </r>
      </text>
    </comment>
    <comment ref="F96" authorId="2" shapeId="0" xr:uid="{1186730C-4406-49CA-95E1-DBC3E274D2F1}">
      <text>
        <r>
          <rPr>
            <sz val="11"/>
            <color theme="1"/>
            <rFont val="Calibri"/>
            <family val="2"/>
            <scheme val="minor"/>
          </rPr>
          <t>Introduzca el código SNIP</t>
        </r>
      </text>
    </comment>
    <comment ref="C97" authorId="2" shapeId="0" xr:uid="{631DAB45-EBEC-407F-BEEF-A40490F82CD7}">
      <text>
        <r>
          <rPr>
            <sz val="11"/>
            <color theme="1"/>
            <rFont val="Calibri"/>
            <family val="2"/>
            <scheme val="minor"/>
          </rPr>
          <t>Introduzca la fecha de inicio del proceso, en formato dd-mm-aaaa</t>
        </r>
      </text>
    </comment>
    <comment ref="F97" authorId="2" shapeId="0" xr:uid="{18761F36-633F-43DF-A0B4-5A8CF583F4E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 authorId="2" shapeId="0" xr:uid="{5A90F260-987D-44B0-9B8E-20C6D8AD0B08}">
      <text/>
    </comment>
    <comment ref="C99" authorId="2" shapeId="0" xr:uid="{B6A2A7AF-055F-49E2-B79B-AB873B6655AE}">
      <text>
        <r>
          <rPr>
            <sz val="11"/>
            <color theme="1"/>
            <rFont val="Calibri"/>
            <family val="2"/>
            <scheme val="minor"/>
          </rPr>
          <t>Introduzca la fecha prevista de adjudicación, en formato dd-mm-aaaa</t>
        </r>
      </text>
    </comment>
    <comment ref="F99" authorId="2" shapeId="0" xr:uid="{2AEBAA41-1CDC-4883-AD69-45D16C1EEF34}">
      <text/>
    </comment>
    <comment ref="F100" authorId="2" shapeId="0" xr:uid="{3866C4D9-4868-42E1-96E4-9CF3D4704D01}">
      <text/>
    </comment>
    <comment ref="A102" authorId="2" shapeId="0" xr:uid="{93DE9751-E33E-4F70-A614-E212E1B5FCE4}">
      <text>
        <r>
          <rPr>
            <sz val="11"/>
            <color theme="1"/>
            <rFont val="Calibri"/>
            <family val="2"/>
            <scheme val="minor"/>
          </rPr>
          <t>Introduzca un codigo UNSPSC</t>
        </r>
      </text>
    </comment>
    <comment ref="B102" authorId="2" shapeId="0" xr:uid="{E8706044-B471-4582-86C3-8D4098ED6333}">
      <text>
        <r>
          <rPr>
            <sz val="11"/>
            <color theme="1"/>
            <rFont val="Calibri"/>
            <family val="2"/>
            <scheme val="minor"/>
          </rPr>
          <t>Descripción calculada automáticamente a partir de código del artículo</t>
        </r>
      </text>
    </comment>
    <comment ref="C102" authorId="2" shapeId="0" xr:uid="{372D9DA1-AE35-4F47-B5BA-523C23900067}">
      <text>
        <r>
          <rPr>
            <sz val="11"/>
            <color theme="1"/>
            <rFont val="Calibri"/>
            <family val="2"/>
            <scheme val="minor"/>
          </rPr>
          <t>Seleccione un valor de la lista</t>
        </r>
      </text>
    </comment>
    <comment ref="D102" authorId="2" shapeId="0" xr:uid="{286CEB41-A7D3-4BB9-BC28-08D4A7EFCFC3}">
      <text>
        <r>
          <rPr>
            <sz val="11"/>
            <color theme="1"/>
            <rFont val="Calibri"/>
            <family val="2"/>
            <scheme val="minor"/>
          </rPr>
          <t>Introduzca un número con dos decimales como máximo. Debe ser igual o mayor a la "Cantidad Real Consumida"</t>
        </r>
      </text>
    </comment>
    <comment ref="E102" authorId="2" shapeId="0" xr:uid="{1F9FBE6B-AC1E-4546-9E1E-05F6969DE80A}">
      <text>
        <r>
          <rPr>
            <sz val="11"/>
            <color theme="1"/>
            <rFont val="Calibri"/>
            <family val="2"/>
            <scheme val="minor"/>
          </rPr>
          <t>Introduzca un número con dos decimales como máximo</t>
        </r>
      </text>
    </comment>
    <comment ref="F102" authorId="2" shapeId="0" xr:uid="{B1FEF147-BC94-4494-9217-E41013964175}">
      <text>
        <r>
          <rPr>
            <sz val="11"/>
            <color theme="1"/>
            <rFont val="Calibri"/>
            <family val="2"/>
            <scheme val="minor"/>
          </rPr>
          <t>Monto calculado automáticamente por el sistema</t>
        </r>
      </text>
    </comment>
    <comment ref="A120" authorId="2" shapeId="0" xr:uid="{7DD081F2-7311-4DF7-A278-999E8F923C1A}">
      <text>
        <r>
          <rPr>
            <sz val="11"/>
            <color theme="1"/>
            <rFont val="Calibri"/>
            <family val="2"/>
            <scheme val="minor"/>
          </rPr>
          <t>Introducir un texto con el nombre o referencia de la contratación</t>
        </r>
      </text>
    </comment>
    <comment ref="B120" authorId="2" shapeId="0" xr:uid="{8388EAE4-31BC-42C7-A81F-7A6AE618CF22}">
      <text>
        <r>
          <rPr>
            <sz val="11"/>
            <color theme="1"/>
            <rFont val="Calibri"/>
            <family val="2"/>
            <scheme val="minor"/>
          </rPr>
          <t>Introduzca un texto con la finalidad de la contratación</t>
        </r>
      </text>
    </comment>
    <comment ref="C120" authorId="2" shapeId="0" xr:uid="{387A283C-B20C-4E96-9EEB-5FFDEC61A78B}">
      <text>
        <r>
          <rPr>
            <sz val="11"/>
            <color theme="1"/>
            <rFont val="Calibri"/>
            <family val="2"/>
            <scheme val="minor"/>
          </rPr>
          <t>Seleccionar un valor del listado</t>
        </r>
      </text>
    </comment>
    <comment ref="D120" authorId="2" shapeId="0" xr:uid="{5900CEFE-0E6B-42D0-A124-957514E91FA6}">
      <text>
        <r>
          <rPr>
            <sz val="11"/>
            <color theme="1"/>
            <rFont val="Calibri"/>
            <family val="2"/>
            <scheme val="minor"/>
          </rPr>
          <t>Seleccione el tipo de procedimiento</t>
        </r>
      </text>
    </comment>
    <comment ref="E120" authorId="2" shapeId="0" xr:uid="{50CF1916-0D72-4D46-9ACE-F2EEA5895AD7}">
      <text>
        <r>
          <rPr>
            <sz val="11"/>
            <color theme="1"/>
            <rFont val="Calibri"/>
            <family val="2"/>
            <scheme val="minor"/>
          </rPr>
          <t>Seleccione un valor de la lista</t>
        </r>
      </text>
    </comment>
    <comment ref="F120" authorId="2" shapeId="0" xr:uid="{2044B4CC-37D4-43DF-8751-557500B1E8A9}">
      <text>
        <r>
          <rPr>
            <sz val="11"/>
            <color theme="1"/>
            <rFont val="Calibri"/>
            <family val="2"/>
            <scheme val="minor"/>
          </rPr>
          <t>Introduzca el código SNIP</t>
        </r>
      </text>
    </comment>
    <comment ref="C121" authorId="2" shapeId="0" xr:uid="{7C250B71-9D45-4B6A-85CD-BCD459EA73A0}">
      <text>
        <r>
          <rPr>
            <sz val="11"/>
            <color theme="1"/>
            <rFont val="Calibri"/>
            <family val="2"/>
            <scheme val="minor"/>
          </rPr>
          <t>Introduzca la fecha de inicio del proceso, en formato dd-mm-aaaa</t>
        </r>
      </text>
    </comment>
    <comment ref="F121" authorId="2" shapeId="0" xr:uid="{F208E07B-63EA-428E-AC13-69FB4D6CE12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 authorId="2" shapeId="0" xr:uid="{B6C57338-3131-4581-8CC8-08376F95120C}">
      <text/>
    </comment>
    <comment ref="C123" authorId="2" shapeId="0" xr:uid="{CF713FFE-725E-42A5-BD6C-516D020FC254}">
      <text>
        <r>
          <rPr>
            <sz val="11"/>
            <color theme="1"/>
            <rFont val="Calibri"/>
            <family val="2"/>
            <scheme val="minor"/>
          </rPr>
          <t>Introduzca la fecha prevista de adjudicación, en formato dd-mm-aaaa</t>
        </r>
      </text>
    </comment>
    <comment ref="F123" authorId="2" shapeId="0" xr:uid="{8B66A352-EE6F-41D1-A4AC-F2B00D483EFD}">
      <text/>
    </comment>
    <comment ref="F124" authorId="2" shapeId="0" xr:uid="{7EA9E8B8-DCAA-4457-A673-F058784E887A}">
      <text/>
    </comment>
    <comment ref="A126" authorId="2" shapeId="0" xr:uid="{DA2B2A8E-A945-481E-9291-C19895806FCA}">
      <text>
        <r>
          <rPr>
            <sz val="11"/>
            <color theme="1"/>
            <rFont val="Calibri"/>
            <family val="2"/>
            <scheme val="minor"/>
          </rPr>
          <t>Introduzca un codigo UNSPSC</t>
        </r>
      </text>
    </comment>
    <comment ref="B126" authorId="2" shapeId="0" xr:uid="{5DDC694F-803D-417E-A215-AA4527493727}">
      <text>
        <r>
          <rPr>
            <sz val="11"/>
            <color theme="1"/>
            <rFont val="Calibri"/>
            <family val="2"/>
            <scheme val="minor"/>
          </rPr>
          <t>Descripción calculada automáticamente a partir de código del artículo</t>
        </r>
      </text>
    </comment>
    <comment ref="C126" authorId="2" shapeId="0" xr:uid="{D3C0F67A-3562-4C4A-B414-FFC3D50B22C7}">
      <text>
        <r>
          <rPr>
            <sz val="11"/>
            <color theme="1"/>
            <rFont val="Calibri"/>
            <family val="2"/>
            <scheme val="minor"/>
          </rPr>
          <t>Seleccione un valor de la lista</t>
        </r>
      </text>
    </comment>
    <comment ref="D126" authorId="2" shapeId="0" xr:uid="{F09B4B31-D4BC-4CE0-AFE2-F0ACE392A86D}">
      <text>
        <r>
          <rPr>
            <sz val="11"/>
            <color theme="1"/>
            <rFont val="Calibri"/>
            <family val="2"/>
            <scheme val="minor"/>
          </rPr>
          <t>Introduzca un número con dos decimales como máximo. Debe ser igual o mayor a la "Cantidad Real Consumida"</t>
        </r>
      </text>
    </comment>
    <comment ref="E126" authorId="2" shapeId="0" xr:uid="{7AE83CFE-26BE-42B2-A51B-C31F4F2132C2}">
      <text>
        <r>
          <rPr>
            <sz val="11"/>
            <color theme="1"/>
            <rFont val="Calibri"/>
            <family val="2"/>
            <scheme val="minor"/>
          </rPr>
          <t>Introduzca un número con dos decimales como máximo</t>
        </r>
      </text>
    </comment>
    <comment ref="F126" authorId="2" shapeId="0" xr:uid="{49B264BB-5C9E-430B-9AE8-C44AC3E24308}">
      <text>
        <r>
          <rPr>
            <sz val="11"/>
            <color theme="1"/>
            <rFont val="Calibri"/>
            <family val="2"/>
            <scheme val="minor"/>
          </rPr>
          <t>Monto calculado automáticamente por el sistema</t>
        </r>
      </text>
    </comment>
    <comment ref="A146" authorId="2" shapeId="0" xr:uid="{C7B6D625-3882-43EA-A131-57C0C753CD73}">
      <text>
        <r>
          <rPr>
            <sz val="11"/>
            <color theme="1"/>
            <rFont val="Calibri"/>
            <family val="2"/>
            <scheme val="minor"/>
          </rPr>
          <t>Introducir un texto con el nombre o referencia de la contratación</t>
        </r>
      </text>
    </comment>
    <comment ref="B146" authorId="2" shapeId="0" xr:uid="{8E8723F4-2F0A-412F-80E5-1EC207BC0B04}">
      <text>
        <r>
          <rPr>
            <sz val="11"/>
            <color theme="1"/>
            <rFont val="Calibri"/>
            <family val="2"/>
            <scheme val="minor"/>
          </rPr>
          <t>Introduzca un texto con la finalidad de la contratación</t>
        </r>
      </text>
    </comment>
    <comment ref="C146" authorId="2" shapeId="0" xr:uid="{67365AF3-EB61-4D88-9B7F-43ED6B63D4B9}">
      <text>
        <r>
          <rPr>
            <sz val="11"/>
            <color theme="1"/>
            <rFont val="Calibri"/>
            <family val="2"/>
            <scheme val="minor"/>
          </rPr>
          <t>Seleccionar un valor del listado</t>
        </r>
      </text>
    </comment>
    <comment ref="D146" authorId="2" shapeId="0" xr:uid="{B607CE44-C9D1-4CFE-9E99-EE15C5CF6318}">
      <text>
        <r>
          <rPr>
            <sz val="11"/>
            <color theme="1"/>
            <rFont val="Calibri"/>
            <family val="2"/>
            <scheme val="minor"/>
          </rPr>
          <t>Seleccione el tipo de procedimiento</t>
        </r>
      </text>
    </comment>
    <comment ref="E146" authorId="2" shapeId="0" xr:uid="{4209E86E-480E-4B22-A375-AFEF15E5A18C}">
      <text>
        <r>
          <rPr>
            <sz val="11"/>
            <color theme="1"/>
            <rFont val="Calibri"/>
            <family val="2"/>
            <scheme val="minor"/>
          </rPr>
          <t>Seleccione un valor de la lista</t>
        </r>
      </text>
    </comment>
    <comment ref="F146" authorId="2" shapeId="0" xr:uid="{164719C1-FE70-41AF-BF37-6B4D9FA6DDAD}">
      <text>
        <r>
          <rPr>
            <sz val="11"/>
            <color theme="1"/>
            <rFont val="Calibri"/>
            <family val="2"/>
            <scheme val="minor"/>
          </rPr>
          <t>Introduzca el código SNIP</t>
        </r>
      </text>
    </comment>
    <comment ref="C147" authorId="2" shapeId="0" xr:uid="{44E47ABD-8CB9-416A-AACB-4F333383198C}">
      <text>
        <r>
          <rPr>
            <sz val="11"/>
            <color theme="1"/>
            <rFont val="Calibri"/>
            <family val="2"/>
            <scheme val="minor"/>
          </rPr>
          <t>Introduzca la fecha de inicio del proceso, en formato dd-mm-aaaa</t>
        </r>
      </text>
    </comment>
    <comment ref="F147" authorId="2" shapeId="0" xr:uid="{BE31BF07-0833-4C1F-ABA7-65043A555BA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 authorId="2" shapeId="0" xr:uid="{765A44CA-D3AE-4196-A9B4-10E581120D70}">
      <text/>
    </comment>
    <comment ref="C149" authorId="2" shapeId="0" xr:uid="{0957C57D-C106-4793-96D9-048889487DEE}">
      <text>
        <r>
          <rPr>
            <sz val="11"/>
            <color theme="1"/>
            <rFont val="Calibri"/>
            <family val="2"/>
            <scheme val="minor"/>
          </rPr>
          <t>Introduzca la fecha prevista de adjudicación, en formato dd-mm-aaaa</t>
        </r>
      </text>
    </comment>
    <comment ref="F149" authorId="2" shapeId="0" xr:uid="{D4DAF6DD-41BA-480C-BE81-E27D8EC9457B}">
      <text/>
    </comment>
    <comment ref="F150" authorId="2" shapeId="0" xr:uid="{13DB7B17-4A5A-4DAD-9ECB-B25F63198D47}">
      <text/>
    </comment>
    <comment ref="A152" authorId="2" shapeId="0" xr:uid="{DE1CB75D-D03D-4452-916A-108C34EF591F}">
      <text>
        <r>
          <rPr>
            <sz val="11"/>
            <color theme="1"/>
            <rFont val="Calibri"/>
            <family val="2"/>
            <scheme val="minor"/>
          </rPr>
          <t>Introduzca un codigo UNSPSC</t>
        </r>
      </text>
    </comment>
    <comment ref="B152" authorId="2" shapeId="0" xr:uid="{DF16663B-3229-4060-B602-2456C7918776}">
      <text>
        <r>
          <rPr>
            <sz val="11"/>
            <color theme="1"/>
            <rFont val="Calibri"/>
            <family val="2"/>
            <scheme val="minor"/>
          </rPr>
          <t>Descripción calculada automáticamente a partir de código del artículo</t>
        </r>
      </text>
    </comment>
    <comment ref="C152" authorId="2" shapeId="0" xr:uid="{8E75C31A-68F2-42E2-9F05-DE5BC3AB0A23}">
      <text>
        <r>
          <rPr>
            <sz val="11"/>
            <color theme="1"/>
            <rFont val="Calibri"/>
            <family val="2"/>
            <scheme val="minor"/>
          </rPr>
          <t>Seleccione un valor de la lista</t>
        </r>
      </text>
    </comment>
    <comment ref="D152" authorId="2" shapeId="0" xr:uid="{2E2C7E39-5E99-4CB9-B778-43D72A686611}">
      <text>
        <r>
          <rPr>
            <sz val="11"/>
            <color theme="1"/>
            <rFont val="Calibri"/>
            <family val="2"/>
            <scheme val="minor"/>
          </rPr>
          <t>Introduzca un número con dos decimales como máximo. Debe ser igual o mayor a la "Cantidad Real Consumida"</t>
        </r>
      </text>
    </comment>
    <comment ref="E152" authorId="2" shapeId="0" xr:uid="{F28E984A-1EBD-4A4E-A2D8-2BD8E2055434}">
      <text>
        <r>
          <rPr>
            <sz val="11"/>
            <color theme="1"/>
            <rFont val="Calibri"/>
            <family val="2"/>
            <scheme val="minor"/>
          </rPr>
          <t>Introduzca un número con dos decimales como máximo</t>
        </r>
      </text>
    </comment>
    <comment ref="F152" authorId="2" shapeId="0" xr:uid="{EF8953F2-82C3-47EF-B512-A8927CE82643}">
      <text>
        <r>
          <rPr>
            <sz val="11"/>
            <color theme="1"/>
            <rFont val="Calibri"/>
            <family val="2"/>
            <scheme val="minor"/>
          </rPr>
          <t>Monto calculado automáticamente por el sistema</t>
        </r>
      </text>
    </comment>
    <comment ref="A164" authorId="2" shapeId="0" xr:uid="{2D74EFE9-99BE-4D2C-A217-CB4ADDB04031}">
      <text>
        <r>
          <rPr>
            <sz val="11"/>
            <color theme="1"/>
            <rFont val="Calibri"/>
            <family val="2"/>
            <scheme val="minor"/>
          </rPr>
          <t>Introducir un texto con el nombre o referencia de la contratación</t>
        </r>
      </text>
    </comment>
    <comment ref="B164" authorId="2" shapeId="0" xr:uid="{4FF36BB9-CC9F-4C53-A77B-63F4F6FCD43B}">
      <text>
        <r>
          <rPr>
            <sz val="11"/>
            <color theme="1"/>
            <rFont val="Calibri"/>
            <family val="2"/>
            <scheme val="minor"/>
          </rPr>
          <t>Introduzca un texto con la finalidad de la contratación</t>
        </r>
      </text>
    </comment>
    <comment ref="C164" authorId="2" shapeId="0" xr:uid="{F72544F6-779D-4169-8E23-292112542967}">
      <text>
        <r>
          <rPr>
            <sz val="11"/>
            <color theme="1"/>
            <rFont val="Calibri"/>
            <family val="2"/>
            <scheme val="minor"/>
          </rPr>
          <t>Seleccionar un valor del listado</t>
        </r>
      </text>
    </comment>
    <comment ref="D164" authorId="2" shapeId="0" xr:uid="{11A6F1A6-0894-4F28-9704-05F35E499E44}">
      <text>
        <r>
          <rPr>
            <sz val="11"/>
            <color theme="1"/>
            <rFont val="Calibri"/>
            <family val="2"/>
            <scheme val="minor"/>
          </rPr>
          <t>Seleccione el tipo de procedimiento</t>
        </r>
      </text>
    </comment>
    <comment ref="E164" authorId="2" shapeId="0" xr:uid="{8C3D37D7-F778-4243-9AC2-52618D79C2F1}">
      <text>
        <r>
          <rPr>
            <sz val="11"/>
            <color theme="1"/>
            <rFont val="Calibri"/>
            <family val="2"/>
            <scheme val="minor"/>
          </rPr>
          <t>Seleccione un valor de la lista</t>
        </r>
      </text>
    </comment>
    <comment ref="F164" authorId="2" shapeId="0" xr:uid="{32DB2433-20C1-4860-AF91-573C6189A2D2}">
      <text>
        <r>
          <rPr>
            <sz val="11"/>
            <color theme="1"/>
            <rFont val="Calibri"/>
            <family val="2"/>
            <scheme val="minor"/>
          </rPr>
          <t>Introduzca el código SNIP</t>
        </r>
      </text>
    </comment>
    <comment ref="C165" authorId="2" shapeId="0" xr:uid="{A643350B-7630-4E8A-B2F3-D20D6B9383AD}">
      <text>
        <r>
          <rPr>
            <sz val="11"/>
            <color theme="1"/>
            <rFont val="Calibri"/>
            <family val="2"/>
            <scheme val="minor"/>
          </rPr>
          <t>Introduzca la fecha de inicio del proceso, en formato dd-mm-aaaa</t>
        </r>
      </text>
    </comment>
    <comment ref="F165" authorId="2" shapeId="0" xr:uid="{F52D06D9-7B80-4274-8A51-CF6BFC39ED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 authorId="2" shapeId="0" xr:uid="{7030ACFE-2110-4DBE-9BA6-8C9A6210C5C1}">
      <text/>
    </comment>
    <comment ref="C167" authorId="2" shapeId="0" xr:uid="{3DDBF0C5-8274-42B2-B9B0-0E2EB4FE7C7A}">
      <text>
        <r>
          <rPr>
            <sz val="11"/>
            <color theme="1"/>
            <rFont val="Calibri"/>
            <family val="2"/>
            <scheme val="minor"/>
          </rPr>
          <t>Introduzca la fecha prevista de adjudicación, en formato dd-mm-aaaa</t>
        </r>
      </text>
    </comment>
    <comment ref="F167" authorId="2" shapeId="0" xr:uid="{B67E889E-1635-4B9B-A5A6-1D7B0A959562}">
      <text/>
    </comment>
    <comment ref="F168" authorId="2" shapeId="0" xr:uid="{B56A2883-6844-4DE2-9EEB-19F364CAB654}">
      <text/>
    </comment>
    <comment ref="A170" authorId="2" shapeId="0" xr:uid="{C12C8FE6-0F14-482E-935C-CF69B4860061}">
      <text>
        <r>
          <rPr>
            <sz val="11"/>
            <color theme="1"/>
            <rFont val="Calibri"/>
            <family val="2"/>
            <scheme val="minor"/>
          </rPr>
          <t>Introduzca un codigo UNSPSC</t>
        </r>
      </text>
    </comment>
    <comment ref="B170" authorId="2" shapeId="0" xr:uid="{A4A5FE8E-85E1-4D10-80EC-ADC6CFF42FDE}">
      <text>
        <r>
          <rPr>
            <sz val="11"/>
            <color theme="1"/>
            <rFont val="Calibri"/>
            <family val="2"/>
            <scheme val="minor"/>
          </rPr>
          <t>Descripción calculada automáticamente a partir de código del artículo</t>
        </r>
      </text>
    </comment>
    <comment ref="C170" authorId="2" shapeId="0" xr:uid="{3EADD432-F1BF-48A3-A69F-A8E675B62D89}">
      <text>
        <r>
          <rPr>
            <sz val="11"/>
            <color theme="1"/>
            <rFont val="Calibri"/>
            <family val="2"/>
            <scheme val="minor"/>
          </rPr>
          <t>Seleccione un valor de la lista</t>
        </r>
      </text>
    </comment>
    <comment ref="D170" authorId="2" shapeId="0" xr:uid="{80D2C00C-93AF-4E27-B52F-1FBCEA22FDAD}">
      <text>
        <r>
          <rPr>
            <sz val="11"/>
            <color theme="1"/>
            <rFont val="Calibri"/>
            <family val="2"/>
            <scheme val="minor"/>
          </rPr>
          <t>Introduzca un número con dos decimales como máximo. Debe ser igual o mayor a la "Cantidad Real Consumida"</t>
        </r>
      </text>
    </comment>
    <comment ref="E170" authorId="2" shapeId="0" xr:uid="{755C77A3-DFA3-4E9E-AB41-DB07AC4D5F94}">
      <text>
        <r>
          <rPr>
            <sz val="11"/>
            <color theme="1"/>
            <rFont val="Calibri"/>
            <family val="2"/>
            <scheme val="minor"/>
          </rPr>
          <t>Introduzca un número con dos decimales como máximo</t>
        </r>
      </text>
    </comment>
    <comment ref="F170" authorId="2" shapeId="0" xr:uid="{660151AD-89A3-4170-99BB-3A24D117E113}">
      <text>
        <r>
          <rPr>
            <sz val="11"/>
            <color theme="1"/>
            <rFont val="Calibri"/>
            <family val="2"/>
            <scheme val="minor"/>
          </rPr>
          <t>Monto calculado automáticamente por el sistema</t>
        </r>
      </text>
    </comment>
    <comment ref="A179" authorId="2" shapeId="0" xr:uid="{ECBE2353-0A24-428E-982C-938F336C7E6D}">
      <text>
        <r>
          <rPr>
            <sz val="11"/>
            <color theme="1"/>
            <rFont val="Calibri"/>
            <family val="2"/>
            <scheme val="minor"/>
          </rPr>
          <t>Introducir un texto con el nombre o referencia de la contratación</t>
        </r>
      </text>
    </comment>
    <comment ref="B179" authorId="2" shapeId="0" xr:uid="{125D4523-DC91-4A30-948A-0B198AA1FDDF}">
      <text>
        <r>
          <rPr>
            <sz val="11"/>
            <color theme="1"/>
            <rFont val="Calibri"/>
            <family val="2"/>
            <scheme val="minor"/>
          </rPr>
          <t>Introduzca un texto con la finalidad de la contratación</t>
        </r>
      </text>
    </comment>
    <comment ref="C179" authorId="2" shapeId="0" xr:uid="{6C93F3AC-7894-47B8-86AD-F5913C666CBC}">
      <text>
        <r>
          <rPr>
            <sz val="11"/>
            <color theme="1"/>
            <rFont val="Calibri"/>
            <family val="2"/>
            <scheme val="minor"/>
          </rPr>
          <t>Seleccionar un valor del listado</t>
        </r>
      </text>
    </comment>
    <comment ref="D179" authorId="2" shapeId="0" xr:uid="{6579FD5E-89D2-4325-90EF-C8914525F2F2}">
      <text>
        <r>
          <rPr>
            <sz val="11"/>
            <color theme="1"/>
            <rFont val="Calibri"/>
            <family val="2"/>
            <scheme val="minor"/>
          </rPr>
          <t>Seleccione el tipo de procedimiento</t>
        </r>
      </text>
    </comment>
    <comment ref="E179" authorId="2" shapeId="0" xr:uid="{79BECFA0-4BC3-4416-8144-45B2E46D643C}">
      <text>
        <r>
          <rPr>
            <sz val="11"/>
            <color theme="1"/>
            <rFont val="Calibri"/>
            <family val="2"/>
            <scheme val="minor"/>
          </rPr>
          <t>Seleccione un valor de la lista</t>
        </r>
      </text>
    </comment>
    <comment ref="F179" authorId="2" shapeId="0" xr:uid="{401EA9A2-A44C-4906-ADA2-15FA1C7E0307}">
      <text>
        <r>
          <rPr>
            <sz val="11"/>
            <color theme="1"/>
            <rFont val="Calibri"/>
            <family val="2"/>
            <scheme val="minor"/>
          </rPr>
          <t>Introduzca el código SNIP</t>
        </r>
      </text>
    </comment>
    <comment ref="C180" authorId="2" shapeId="0" xr:uid="{E64CACB8-D95E-42DF-B807-EAE859A1C60F}">
      <text>
        <r>
          <rPr>
            <sz val="11"/>
            <color theme="1"/>
            <rFont val="Calibri"/>
            <family val="2"/>
            <scheme val="minor"/>
          </rPr>
          <t>Introduzca la fecha de inicio del proceso, en formato dd-mm-aaaa</t>
        </r>
      </text>
    </comment>
    <comment ref="F180" authorId="2" shapeId="0" xr:uid="{0D2E50C3-8E54-4D09-B3A5-0654A87CEC5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 authorId="2" shapeId="0" xr:uid="{8DA65F3B-F19C-4395-B8E4-EE62FBE32345}">
      <text/>
    </comment>
    <comment ref="C182" authorId="2" shapeId="0" xr:uid="{6480B96E-CA79-42AF-B4E2-0AF21D32B9D6}">
      <text>
        <r>
          <rPr>
            <sz val="11"/>
            <color theme="1"/>
            <rFont val="Calibri"/>
            <family val="2"/>
            <scheme val="minor"/>
          </rPr>
          <t>Introduzca la fecha prevista de adjudicación, en formato dd-mm-aaaa</t>
        </r>
      </text>
    </comment>
    <comment ref="F182" authorId="2" shapeId="0" xr:uid="{0FE048CD-93B8-48C4-8161-F7861EFB7662}">
      <text/>
    </comment>
    <comment ref="F183" authorId="2" shapeId="0" xr:uid="{CD5A4BFE-A5A2-477B-9D57-D663D610D7EA}">
      <text/>
    </comment>
    <comment ref="A185" authorId="2" shapeId="0" xr:uid="{1984C008-5D0C-4584-BF41-A974376B5CE5}">
      <text>
        <r>
          <rPr>
            <sz val="11"/>
            <color theme="1"/>
            <rFont val="Calibri"/>
            <family val="2"/>
            <scheme val="minor"/>
          </rPr>
          <t>Introduzca un codigo UNSPSC</t>
        </r>
      </text>
    </comment>
    <comment ref="B185" authorId="2" shapeId="0" xr:uid="{08D8D6DB-8FE7-4883-B5EA-D2F1D5D18E26}">
      <text>
        <r>
          <rPr>
            <sz val="11"/>
            <color theme="1"/>
            <rFont val="Calibri"/>
            <family val="2"/>
            <scheme val="minor"/>
          </rPr>
          <t>Descripción calculada automáticamente a partir de código del artículo</t>
        </r>
      </text>
    </comment>
    <comment ref="C185" authorId="2" shapeId="0" xr:uid="{EC1314BF-C831-4CAE-9CD4-9E1DC3DCE2FA}">
      <text>
        <r>
          <rPr>
            <sz val="11"/>
            <color theme="1"/>
            <rFont val="Calibri"/>
            <family val="2"/>
            <scheme val="minor"/>
          </rPr>
          <t>Seleccione un valor de la lista</t>
        </r>
      </text>
    </comment>
    <comment ref="D185" authorId="2" shapeId="0" xr:uid="{EB85F9FF-85AE-4D0C-A294-4BB34EF7DD8E}">
      <text>
        <r>
          <rPr>
            <sz val="11"/>
            <color theme="1"/>
            <rFont val="Calibri"/>
            <family val="2"/>
            <scheme val="minor"/>
          </rPr>
          <t>Introduzca un número con dos decimales como máximo. Debe ser igual o mayor a la "Cantidad Real Consumida"</t>
        </r>
      </text>
    </comment>
    <comment ref="E185" authorId="2" shapeId="0" xr:uid="{53A07E71-D4D3-40A4-AA37-2CE9C35FAFDA}">
      <text>
        <r>
          <rPr>
            <sz val="11"/>
            <color theme="1"/>
            <rFont val="Calibri"/>
            <family val="2"/>
            <scheme val="minor"/>
          </rPr>
          <t>Introduzca un número con dos decimales como máximo</t>
        </r>
      </text>
    </comment>
    <comment ref="F185" authorId="2" shapeId="0" xr:uid="{3B9097B1-83DD-4135-8398-A3C9D285D514}">
      <text>
        <r>
          <rPr>
            <sz val="11"/>
            <color theme="1"/>
            <rFont val="Calibri"/>
            <family val="2"/>
            <scheme val="minor"/>
          </rPr>
          <t>Monto calculado automáticamente por el sistema</t>
        </r>
      </text>
    </comment>
    <comment ref="A196" authorId="2" shapeId="0" xr:uid="{7FA26091-6387-4191-8CB2-45C7789474BC}">
      <text>
        <r>
          <rPr>
            <sz val="11"/>
            <color theme="1"/>
            <rFont val="Calibri"/>
            <family val="2"/>
            <scheme val="minor"/>
          </rPr>
          <t>Introducir un texto con el nombre o referencia de la contratación</t>
        </r>
      </text>
    </comment>
    <comment ref="B196" authorId="2" shapeId="0" xr:uid="{B892F10B-2FAB-4F7B-A906-53A991D25A23}">
      <text>
        <r>
          <rPr>
            <sz val="11"/>
            <color theme="1"/>
            <rFont val="Calibri"/>
            <family val="2"/>
            <scheme val="minor"/>
          </rPr>
          <t>Introduzca un texto con la finalidad de la contratación</t>
        </r>
      </text>
    </comment>
    <comment ref="C196" authorId="2" shapeId="0" xr:uid="{72788029-FE54-48EE-9D01-C3EC855B9826}">
      <text>
        <r>
          <rPr>
            <sz val="11"/>
            <color theme="1"/>
            <rFont val="Calibri"/>
            <family val="2"/>
            <scheme val="minor"/>
          </rPr>
          <t>Seleccionar un valor del listado</t>
        </r>
      </text>
    </comment>
    <comment ref="D196" authorId="2" shapeId="0" xr:uid="{CC208F00-06D5-48E6-A012-7CCEAAB3DD1B}">
      <text>
        <r>
          <rPr>
            <sz val="11"/>
            <color theme="1"/>
            <rFont val="Calibri"/>
            <family val="2"/>
            <scheme val="minor"/>
          </rPr>
          <t>Seleccione el tipo de procedimiento</t>
        </r>
      </text>
    </comment>
    <comment ref="E196" authorId="2" shapeId="0" xr:uid="{A14F18F9-F185-44E9-9000-E1EFBB127D3D}">
      <text>
        <r>
          <rPr>
            <sz val="11"/>
            <color theme="1"/>
            <rFont val="Calibri"/>
            <family val="2"/>
            <scheme val="minor"/>
          </rPr>
          <t>Seleccione un valor de la lista</t>
        </r>
      </text>
    </comment>
    <comment ref="F196" authorId="2" shapeId="0" xr:uid="{9A9EA21D-6DF8-41BA-88BE-D1DF29015050}">
      <text>
        <r>
          <rPr>
            <sz val="11"/>
            <color theme="1"/>
            <rFont val="Calibri"/>
            <family val="2"/>
            <scheme val="minor"/>
          </rPr>
          <t>Introduzca el código SNIP</t>
        </r>
      </text>
    </comment>
    <comment ref="C197" authorId="2" shapeId="0" xr:uid="{A670B97C-5E0A-48D0-AAA4-480B4E3936D5}">
      <text>
        <r>
          <rPr>
            <sz val="11"/>
            <color theme="1"/>
            <rFont val="Calibri"/>
            <family val="2"/>
            <scheme val="minor"/>
          </rPr>
          <t>Introduzca la fecha de inicio del proceso, en formato dd-mm-aaaa</t>
        </r>
      </text>
    </comment>
    <comment ref="F197" authorId="2" shapeId="0" xr:uid="{9A1F5579-09CB-41B4-A755-219AC9CFC22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 authorId="2" shapeId="0" xr:uid="{DE6CF47F-1B0C-4E61-9F1C-60442F3C00DB}">
      <text/>
    </comment>
    <comment ref="C199" authorId="2" shapeId="0" xr:uid="{BCDCFE84-BD1B-4835-A1E1-E04238D262A2}">
      <text>
        <r>
          <rPr>
            <sz val="11"/>
            <color theme="1"/>
            <rFont val="Calibri"/>
            <family val="2"/>
            <scheme val="minor"/>
          </rPr>
          <t>Introduzca la fecha prevista de adjudicación, en formato dd-mm-aaaa</t>
        </r>
      </text>
    </comment>
    <comment ref="F199" authorId="2" shapeId="0" xr:uid="{D9D003EC-159B-4DB5-B4FB-E9876126ADA1}">
      <text/>
    </comment>
    <comment ref="F200" authorId="2" shapeId="0" xr:uid="{9B34FBC6-96E7-4019-AFAA-3309CB1C782D}">
      <text/>
    </comment>
    <comment ref="A202" authorId="2" shapeId="0" xr:uid="{571B23DB-53FF-4C9A-BF4A-8DE1DDE1E4C7}">
      <text>
        <r>
          <rPr>
            <sz val="11"/>
            <color theme="1"/>
            <rFont val="Calibri"/>
            <family val="2"/>
            <scheme val="minor"/>
          </rPr>
          <t>Introduzca un codigo UNSPSC</t>
        </r>
      </text>
    </comment>
    <comment ref="B202" authorId="2" shapeId="0" xr:uid="{5549C3B5-E2D1-45E2-907A-A855A22441D2}">
      <text>
        <r>
          <rPr>
            <sz val="11"/>
            <color theme="1"/>
            <rFont val="Calibri"/>
            <family val="2"/>
            <scheme val="minor"/>
          </rPr>
          <t>Descripción calculada automáticamente a partir de código del artículo</t>
        </r>
      </text>
    </comment>
    <comment ref="C202" authorId="2" shapeId="0" xr:uid="{389C539D-E6D9-49CA-B5E2-646257F60076}">
      <text>
        <r>
          <rPr>
            <sz val="11"/>
            <color theme="1"/>
            <rFont val="Calibri"/>
            <family val="2"/>
            <scheme val="minor"/>
          </rPr>
          <t>Seleccione un valor de la lista</t>
        </r>
      </text>
    </comment>
    <comment ref="D202" authorId="2" shapeId="0" xr:uid="{1D68571A-6537-45C5-AACF-2D8C2AE95DC3}">
      <text>
        <r>
          <rPr>
            <sz val="11"/>
            <color theme="1"/>
            <rFont val="Calibri"/>
            <family val="2"/>
            <scheme val="minor"/>
          </rPr>
          <t>Introduzca un número con dos decimales como máximo. Debe ser igual o mayor a la "Cantidad Real Consumida"</t>
        </r>
      </text>
    </comment>
    <comment ref="E202" authorId="2" shapeId="0" xr:uid="{3F5DDB1A-A909-4659-9E57-9F4AC7278E0C}">
      <text>
        <r>
          <rPr>
            <sz val="11"/>
            <color theme="1"/>
            <rFont val="Calibri"/>
            <family val="2"/>
            <scheme val="minor"/>
          </rPr>
          <t>Introduzca un número con dos decimales como máximo</t>
        </r>
      </text>
    </comment>
    <comment ref="F202" authorId="2" shapeId="0" xr:uid="{AE860FCE-955C-479B-906C-27F1FB903237}">
      <text>
        <r>
          <rPr>
            <sz val="11"/>
            <color theme="1"/>
            <rFont val="Calibri"/>
            <family val="2"/>
            <scheme val="minor"/>
          </rPr>
          <t>Monto calculado automáticamente por el sistema</t>
        </r>
      </text>
    </comment>
    <comment ref="A207" authorId="2" shapeId="0" xr:uid="{9B1D1E55-B1DF-403B-9AE4-53348F1B98F7}">
      <text>
        <r>
          <rPr>
            <sz val="11"/>
            <color theme="1"/>
            <rFont val="Calibri"/>
            <family val="2"/>
            <scheme val="minor"/>
          </rPr>
          <t>Introducir un texto con el nombre o referencia de la contratación</t>
        </r>
      </text>
    </comment>
    <comment ref="B207" authorId="2" shapeId="0" xr:uid="{92758738-CA14-4B25-A966-9A2E5307D156}">
      <text>
        <r>
          <rPr>
            <sz val="11"/>
            <color theme="1"/>
            <rFont val="Calibri"/>
            <family val="2"/>
            <scheme val="minor"/>
          </rPr>
          <t>Introduzca un texto con la finalidad de la contratación</t>
        </r>
      </text>
    </comment>
    <comment ref="C207" authorId="2" shapeId="0" xr:uid="{58C6050E-7F75-4891-8B90-13E022B53F4F}">
      <text>
        <r>
          <rPr>
            <sz val="11"/>
            <color theme="1"/>
            <rFont val="Calibri"/>
            <family val="2"/>
            <scheme val="minor"/>
          </rPr>
          <t>Seleccionar un valor del listado</t>
        </r>
      </text>
    </comment>
    <comment ref="D207" authorId="2" shapeId="0" xr:uid="{1847493E-C9B6-464C-984E-E7CB26D40112}">
      <text>
        <r>
          <rPr>
            <sz val="11"/>
            <color theme="1"/>
            <rFont val="Calibri"/>
            <family val="2"/>
            <scheme val="minor"/>
          </rPr>
          <t>Seleccione el tipo de procedimiento</t>
        </r>
      </text>
    </comment>
    <comment ref="E207" authorId="2" shapeId="0" xr:uid="{65DB8B76-E698-401E-888D-055C2F1C404C}">
      <text>
        <r>
          <rPr>
            <sz val="11"/>
            <color theme="1"/>
            <rFont val="Calibri"/>
            <family val="2"/>
            <scheme val="minor"/>
          </rPr>
          <t>Seleccione un valor de la lista</t>
        </r>
      </text>
    </comment>
    <comment ref="F207" authorId="2" shapeId="0" xr:uid="{7EA0FFF0-A1AC-46B7-AACF-4EC43574267E}">
      <text>
        <r>
          <rPr>
            <sz val="11"/>
            <color theme="1"/>
            <rFont val="Calibri"/>
            <family val="2"/>
            <scheme val="minor"/>
          </rPr>
          <t>Introduzca el código SNIP</t>
        </r>
      </text>
    </comment>
    <comment ref="C208" authorId="2" shapeId="0" xr:uid="{86D8AD79-9146-4B35-B55D-A10BD476CA2A}">
      <text>
        <r>
          <rPr>
            <sz val="11"/>
            <color theme="1"/>
            <rFont val="Calibri"/>
            <family val="2"/>
            <scheme val="minor"/>
          </rPr>
          <t>Introduzca la fecha de inicio del proceso, en formato dd-mm-aaaa</t>
        </r>
      </text>
    </comment>
    <comment ref="F208" authorId="2" shapeId="0" xr:uid="{F4E6ADB0-388D-462B-80AA-35A3D6123F4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2" shapeId="0" xr:uid="{942A6BEA-FFD9-4344-9954-E14FD4882144}">
      <text/>
    </comment>
    <comment ref="C210" authorId="2" shapeId="0" xr:uid="{511E3561-FAAF-4830-90E7-A60F44617CEF}">
      <text>
        <r>
          <rPr>
            <sz val="11"/>
            <color theme="1"/>
            <rFont val="Calibri"/>
            <family val="2"/>
            <scheme val="minor"/>
          </rPr>
          <t>Introduzca la fecha prevista de adjudicación, en formato dd-mm-aaaa</t>
        </r>
      </text>
    </comment>
    <comment ref="F210" authorId="2" shapeId="0" xr:uid="{8D2C1EE9-76ED-4D28-AD4B-9D53356F1DE9}">
      <text/>
    </comment>
    <comment ref="F211" authorId="2" shapeId="0" xr:uid="{94830CAC-8A44-4288-8A95-8E0A71560CEC}">
      <text/>
    </comment>
    <comment ref="A213" authorId="2" shapeId="0" xr:uid="{F593C2D3-2C50-4BD9-ACC1-5B0BCBA96226}">
      <text>
        <r>
          <rPr>
            <sz val="11"/>
            <color theme="1"/>
            <rFont val="Calibri"/>
            <family val="2"/>
            <scheme val="minor"/>
          </rPr>
          <t>Introduzca un codigo UNSPSC</t>
        </r>
      </text>
    </comment>
    <comment ref="B213" authorId="2" shapeId="0" xr:uid="{5F2E32C4-F4FB-412B-B6DF-E82CA8BAA707}">
      <text>
        <r>
          <rPr>
            <sz val="11"/>
            <color theme="1"/>
            <rFont val="Calibri"/>
            <family val="2"/>
            <scheme val="minor"/>
          </rPr>
          <t>Descripción calculada automáticamente a partir de código del artículo</t>
        </r>
      </text>
    </comment>
    <comment ref="C213" authorId="2" shapeId="0" xr:uid="{9EE400B2-04EF-4FAA-8697-59369F6F6CC4}">
      <text>
        <r>
          <rPr>
            <sz val="11"/>
            <color theme="1"/>
            <rFont val="Calibri"/>
            <family val="2"/>
            <scheme val="minor"/>
          </rPr>
          <t>Seleccione un valor de la lista</t>
        </r>
      </text>
    </comment>
    <comment ref="D213" authorId="2" shapeId="0" xr:uid="{9F4E7DC4-27BF-48EF-A36E-57773CDE7E28}">
      <text>
        <r>
          <rPr>
            <sz val="11"/>
            <color theme="1"/>
            <rFont val="Calibri"/>
            <family val="2"/>
            <scheme val="minor"/>
          </rPr>
          <t>Introduzca un número con dos decimales como máximo. Debe ser igual o mayor a la "Cantidad Real Consumida"</t>
        </r>
      </text>
    </comment>
    <comment ref="E213" authorId="2" shapeId="0" xr:uid="{6A2BE7AF-D2EA-453A-ACA4-7B23B84B4864}">
      <text>
        <r>
          <rPr>
            <sz val="11"/>
            <color theme="1"/>
            <rFont val="Calibri"/>
            <family val="2"/>
            <scheme val="minor"/>
          </rPr>
          <t>Introduzca un número con dos decimales como máximo</t>
        </r>
      </text>
    </comment>
    <comment ref="F213" authorId="2" shapeId="0" xr:uid="{5B33A4CB-4064-4FF4-A7B4-0E478E088553}">
      <text>
        <r>
          <rPr>
            <sz val="11"/>
            <color theme="1"/>
            <rFont val="Calibri"/>
            <family val="2"/>
            <scheme val="minor"/>
          </rPr>
          <t>Monto calculado automáticamente por el sistema</t>
        </r>
      </text>
    </comment>
    <comment ref="A225" authorId="2" shapeId="0" xr:uid="{6C1B36A7-5FEC-49A5-8F15-632CB040476B}">
      <text>
        <r>
          <rPr>
            <sz val="11"/>
            <color theme="1"/>
            <rFont val="Calibri"/>
            <family val="2"/>
            <scheme val="minor"/>
          </rPr>
          <t>Introducir un texto con el nombre o referencia de la contratación</t>
        </r>
      </text>
    </comment>
    <comment ref="B225" authorId="2" shapeId="0" xr:uid="{F23953F1-C259-44FD-9052-3EAC20AEB1E6}">
      <text>
        <r>
          <rPr>
            <sz val="11"/>
            <color theme="1"/>
            <rFont val="Calibri"/>
            <family val="2"/>
            <scheme val="minor"/>
          </rPr>
          <t>Introduzca un texto con la finalidad de la contratación</t>
        </r>
      </text>
    </comment>
    <comment ref="C225" authorId="2" shapeId="0" xr:uid="{4EF4D0F5-B7FB-496F-9F08-9AEA5ED7A796}">
      <text>
        <r>
          <rPr>
            <sz val="11"/>
            <color theme="1"/>
            <rFont val="Calibri"/>
            <family val="2"/>
            <scheme val="minor"/>
          </rPr>
          <t>Seleccionar un valor del listado</t>
        </r>
      </text>
    </comment>
    <comment ref="D225" authorId="2" shapeId="0" xr:uid="{96D19050-F41C-404C-A9C6-7BFA4A453701}">
      <text>
        <r>
          <rPr>
            <sz val="11"/>
            <color theme="1"/>
            <rFont val="Calibri"/>
            <family val="2"/>
            <scheme val="minor"/>
          </rPr>
          <t>Seleccione el tipo de procedimiento</t>
        </r>
      </text>
    </comment>
    <comment ref="E225" authorId="2" shapeId="0" xr:uid="{96C16AF8-365E-4A20-8D1E-FEE52C209521}">
      <text>
        <r>
          <rPr>
            <sz val="11"/>
            <color theme="1"/>
            <rFont val="Calibri"/>
            <family val="2"/>
            <scheme val="minor"/>
          </rPr>
          <t>Seleccione un valor de la lista</t>
        </r>
      </text>
    </comment>
    <comment ref="F225" authorId="2" shapeId="0" xr:uid="{1D317D56-6AAC-4FD9-8EA6-4281C86C9AE3}">
      <text>
        <r>
          <rPr>
            <sz val="11"/>
            <color theme="1"/>
            <rFont val="Calibri"/>
            <family val="2"/>
            <scheme val="minor"/>
          </rPr>
          <t>Introduzca el código SNIP</t>
        </r>
      </text>
    </comment>
    <comment ref="C226" authorId="2" shapeId="0" xr:uid="{9BC1EB61-BE4A-4EFA-AAFA-71A2C0A92CB5}">
      <text>
        <r>
          <rPr>
            <sz val="11"/>
            <color theme="1"/>
            <rFont val="Calibri"/>
            <family val="2"/>
            <scheme val="minor"/>
          </rPr>
          <t>Introduzca la fecha de inicio del proceso, en formato dd-mm-aaaa</t>
        </r>
      </text>
    </comment>
    <comment ref="F226" authorId="2" shapeId="0" xr:uid="{92A713B2-DAB7-45E9-942B-15D8E7F8CA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 authorId="2" shapeId="0" xr:uid="{17131526-BFDE-470D-9643-EAD7A9E03FE2}">
      <text/>
    </comment>
    <comment ref="C228" authorId="2" shapeId="0" xr:uid="{60E98A55-0FAE-4BE2-9B6E-0D0E4E3A15C2}">
      <text>
        <r>
          <rPr>
            <sz val="11"/>
            <color theme="1"/>
            <rFont val="Calibri"/>
            <family val="2"/>
            <scheme val="minor"/>
          </rPr>
          <t>Introduzca la fecha prevista de adjudicación, en formato dd-mm-aaaa</t>
        </r>
      </text>
    </comment>
    <comment ref="F228" authorId="2" shapeId="0" xr:uid="{7A043DCB-2BA2-420C-94AB-B21FBC90BD99}">
      <text/>
    </comment>
    <comment ref="F229" authorId="2" shapeId="0" xr:uid="{AED68193-F994-46FE-BDAE-17C018B2883E}">
      <text/>
    </comment>
    <comment ref="A231" authorId="2" shapeId="0" xr:uid="{7F4E237B-C9FD-4D46-83A4-2B1200E9B6C4}">
      <text>
        <r>
          <rPr>
            <sz val="11"/>
            <color theme="1"/>
            <rFont val="Calibri"/>
            <family val="2"/>
            <scheme val="minor"/>
          </rPr>
          <t>Introduzca un codigo UNSPSC</t>
        </r>
      </text>
    </comment>
    <comment ref="B231" authorId="2" shapeId="0" xr:uid="{66A4DB35-3D26-41EC-B8D7-0E08D071EAA9}">
      <text>
        <r>
          <rPr>
            <sz val="11"/>
            <color theme="1"/>
            <rFont val="Calibri"/>
            <family val="2"/>
            <scheme val="minor"/>
          </rPr>
          <t>Descripción calculada automáticamente a partir de código del artículo</t>
        </r>
      </text>
    </comment>
    <comment ref="C231" authorId="2" shapeId="0" xr:uid="{E7E96406-434C-4996-83A7-4FB204BF7EDA}">
      <text>
        <r>
          <rPr>
            <sz val="11"/>
            <color theme="1"/>
            <rFont val="Calibri"/>
            <family val="2"/>
            <scheme val="minor"/>
          </rPr>
          <t>Seleccione un valor de la lista</t>
        </r>
      </text>
    </comment>
    <comment ref="D231" authorId="2" shapeId="0" xr:uid="{509DA0E9-A41C-4D28-82CC-512F1B77C925}">
      <text>
        <r>
          <rPr>
            <sz val="11"/>
            <color theme="1"/>
            <rFont val="Calibri"/>
            <family val="2"/>
            <scheme val="minor"/>
          </rPr>
          <t>Introduzca un número con dos decimales como máximo. Debe ser igual o mayor a la "Cantidad Real Consumida"</t>
        </r>
      </text>
    </comment>
    <comment ref="E231" authorId="2" shapeId="0" xr:uid="{D12A6A4F-8CEA-4102-928C-ED3159089E8E}">
      <text>
        <r>
          <rPr>
            <sz val="11"/>
            <color theme="1"/>
            <rFont val="Calibri"/>
            <family val="2"/>
            <scheme val="minor"/>
          </rPr>
          <t>Introduzca un número con dos decimales como máximo</t>
        </r>
      </text>
    </comment>
    <comment ref="F231" authorId="2" shapeId="0" xr:uid="{5BA0AE77-BEBD-4829-9B91-151582517A02}">
      <text>
        <r>
          <rPr>
            <sz val="11"/>
            <color theme="1"/>
            <rFont val="Calibri"/>
            <family val="2"/>
            <scheme val="minor"/>
          </rPr>
          <t>Monto calculado automáticamente por el sistema</t>
        </r>
      </text>
    </comment>
    <comment ref="A243" authorId="2" shapeId="0" xr:uid="{3D68D228-AD42-4524-8EA5-1C82A1A6E08E}">
      <text>
        <r>
          <rPr>
            <sz val="11"/>
            <color theme="1"/>
            <rFont val="Calibri"/>
            <family val="2"/>
            <scheme val="minor"/>
          </rPr>
          <t>Introducir un texto con el nombre o referencia de la contratación</t>
        </r>
      </text>
    </comment>
    <comment ref="B243" authorId="2" shapeId="0" xr:uid="{9A6BABB9-FF6F-46EB-B92C-3A65C4EA237B}">
      <text>
        <r>
          <rPr>
            <sz val="11"/>
            <color theme="1"/>
            <rFont val="Calibri"/>
            <family val="2"/>
            <scheme val="minor"/>
          </rPr>
          <t>Introduzca un texto con la finalidad de la contratación</t>
        </r>
      </text>
    </comment>
    <comment ref="C243" authorId="2" shapeId="0" xr:uid="{0B533139-8EF0-4531-BB56-2FB546E989FE}">
      <text>
        <r>
          <rPr>
            <sz val="11"/>
            <color theme="1"/>
            <rFont val="Calibri"/>
            <family val="2"/>
            <scheme val="minor"/>
          </rPr>
          <t>Seleccionar un valor del listado</t>
        </r>
      </text>
    </comment>
    <comment ref="D243" authorId="2" shapeId="0" xr:uid="{67C6A5A8-5103-44EB-8998-0055408C51B9}">
      <text>
        <r>
          <rPr>
            <sz val="11"/>
            <color theme="1"/>
            <rFont val="Calibri"/>
            <family val="2"/>
            <scheme val="minor"/>
          </rPr>
          <t>Seleccione el tipo de procedimiento</t>
        </r>
      </text>
    </comment>
    <comment ref="E243" authorId="2" shapeId="0" xr:uid="{072B41DC-D695-4B14-BF19-FFC57F377EC9}">
      <text>
        <r>
          <rPr>
            <sz val="11"/>
            <color theme="1"/>
            <rFont val="Calibri"/>
            <family val="2"/>
            <scheme val="minor"/>
          </rPr>
          <t>Seleccione un valor de la lista</t>
        </r>
      </text>
    </comment>
    <comment ref="F243" authorId="2" shapeId="0" xr:uid="{8C6C08FF-ED64-46D2-AE59-AFDDF9AE0B94}">
      <text>
        <r>
          <rPr>
            <sz val="11"/>
            <color theme="1"/>
            <rFont val="Calibri"/>
            <family val="2"/>
            <scheme val="minor"/>
          </rPr>
          <t>Introduzca el código SNIP</t>
        </r>
      </text>
    </comment>
    <comment ref="C244" authorId="2" shapeId="0" xr:uid="{CE5351AE-F763-4D1D-B055-56794B730EF5}">
      <text>
        <r>
          <rPr>
            <sz val="11"/>
            <color theme="1"/>
            <rFont val="Calibri"/>
            <family val="2"/>
            <scheme val="minor"/>
          </rPr>
          <t>Introduzca la fecha de inicio del proceso, en formato dd-mm-aaaa</t>
        </r>
      </text>
    </comment>
    <comment ref="F244" authorId="2" shapeId="0" xr:uid="{972EE76C-804A-4691-88BE-082CA6B1D73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2" shapeId="0" xr:uid="{7E60FC1F-1A1C-4A28-8B6E-F50A2A2AEDFE}">
      <text/>
    </comment>
    <comment ref="C246" authorId="2" shapeId="0" xr:uid="{A7F43AFB-2EF6-4E22-9F4D-E6458FB2BC2D}">
      <text>
        <r>
          <rPr>
            <sz val="11"/>
            <color theme="1"/>
            <rFont val="Calibri"/>
            <family val="2"/>
            <scheme val="minor"/>
          </rPr>
          <t>Introduzca la fecha prevista de adjudicación, en formato dd-mm-aaaa</t>
        </r>
      </text>
    </comment>
    <comment ref="F246" authorId="2" shapeId="0" xr:uid="{AD7513CE-3D76-4483-A0EB-357D279DA8EC}">
      <text/>
    </comment>
    <comment ref="F247" authorId="2" shapeId="0" xr:uid="{CD1705DE-6664-460C-93D7-38446978B6D8}">
      <text/>
    </comment>
    <comment ref="A249" authorId="2" shapeId="0" xr:uid="{4B3CDEC4-9044-4A39-BF4E-1FCCD47C21E6}">
      <text>
        <r>
          <rPr>
            <sz val="11"/>
            <color theme="1"/>
            <rFont val="Calibri"/>
            <family val="2"/>
            <scheme val="minor"/>
          </rPr>
          <t>Introduzca un codigo UNSPSC</t>
        </r>
      </text>
    </comment>
    <comment ref="B249" authorId="2" shapeId="0" xr:uid="{BD6E3B7A-7EC6-497D-8AB1-BC7B627C38F3}">
      <text>
        <r>
          <rPr>
            <sz val="11"/>
            <color theme="1"/>
            <rFont val="Calibri"/>
            <family val="2"/>
            <scheme val="minor"/>
          </rPr>
          <t>Descripción calculada automáticamente a partir de código del artículo</t>
        </r>
      </text>
    </comment>
    <comment ref="C249" authorId="2" shapeId="0" xr:uid="{8C6A3D8A-4E44-4474-997A-BAEF02544D7A}">
      <text>
        <r>
          <rPr>
            <sz val="11"/>
            <color theme="1"/>
            <rFont val="Calibri"/>
            <family val="2"/>
            <scheme val="minor"/>
          </rPr>
          <t>Seleccione un valor de la lista</t>
        </r>
      </text>
    </comment>
    <comment ref="D249" authorId="2" shapeId="0" xr:uid="{C22FD9D9-9CA8-42BA-852C-8D91AB91B5D6}">
      <text>
        <r>
          <rPr>
            <sz val="11"/>
            <color theme="1"/>
            <rFont val="Calibri"/>
            <family val="2"/>
            <scheme val="minor"/>
          </rPr>
          <t>Introduzca un número con dos decimales como máximo. Debe ser igual o mayor a la "Cantidad Real Consumida"</t>
        </r>
      </text>
    </comment>
    <comment ref="E249" authorId="2" shapeId="0" xr:uid="{F152DAB4-AF57-4F06-A854-274B8A41DBBA}">
      <text>
        <r>
          <rPr>
            <sz val="11"/>
            <color theme="1"/>
            <rFont val="Calibri"/>
            <family val="2"/>
            <scheme val="minor"/>
          </rPr>
          <t>Introduzca un número con dos decimales como máximo</t>
        </r>
      </text>
    </comment>
    <comment ref="F249" authorId="2" shapeId="0" xr:uid="{9E46DC12-2AA2-4FA7-970B-670B457F5413}">
      <text>
        <r>
          <rPr>
            <sz val="11"/>
            <color theme="1"/>
            <rFont val="Calibri"/>
            <family val="2"/>
            <scheme val="minor"/>
          </rPr>
          <t>Monto calculado automáticamente por el sistema</t>
        </r>
      </text>
    </comment>
    <comment ref="A270" authorId="2" shapeId="0" xr:uid="{0EA7D3CF-7E2C-429B-BD43-B86F28D1EACB}">
      <text>
        <r>
          <rPr>
            <sz val="11"/>
            <color theme="1"/>
            <rFont val="Calibri"/>
            <family val="2"/>
            <scheme val="minor"/>
          </rPr>
          <t>Introducir un texto con el nombre o referencia de la contratación</t>
        </r>
      </text>
    </comment>
    <comment ref="B270" authorId="2" shapeId="0" xr:uid="{C82AB192-678F-4A83-9799-E7E5D204B4E5}">
      <text>
        <r>
          <rPr>
            <sz val="11"/>
            <color theme="1"/>
            <rFont val="Calibri"/>
            <family val="2"/>
            <scheme val="minor"/>
          </rPr>
          <t>Introduzca un texto con la finalidad de la contratación</t>
        </r>
      </text>
    </comment>
    <comment ref="C270" authorId="2" shapeId="0" xr:uid="{2F9C9AF9-5EE9-4131-9892-491B7EBBD988}">
      <text>
        <r>
          <rPr>
            <sz val="11"/>
            <color theme="1"/>
            <rFont val="Calibri"/>
            <family val="2"/>
            <scheme val="minor"/>
          </rPr>
          <t>Seleccionar un valor del listado</t>
        </r>
      </text>
    </comment>
    <comment ref="D270" authorId="2" shapeId="0" xr:uid="{F843A453-D30A-4C36-977C-9397341573DB}">
      <text>
        <r>
          <rPr>
            <sz val="11"/>
            <color theme="1"/>
            <rFont val="Calibri"/>
            <family val="2"/>
            <scheme val="minor"/>
          </rPr>
          <t>Seleccione el tipo de procedimiento</t>
        </r>
      </text>
    </comment>
    <comment ref="E270" authorId="2" shapeId="0" xr:uid="{E70A2118-71D7-4B74-BE07-0056A4CF23AF}">
      <text>
        <r>
          <rPr>
            <sz val="11"/>
            <color theme="1"/>
            <rFont val="Calibri"/>
            <family val="2"/>
            <scheme val="minor"/>
          </rPr>
          <t>Seleccione un valor de la lista</t>
        </r>
      </text>
    </comment>
    <comment ref="F270" authorId="2" shapeId="0" xr:uid="{F0802652-CF7D-4B3C-B7B3-1AB20CB8CECD}">
      <text>
        <r>
          <rPr>
            <sz val="11"/>
            <color theme="1"/>
            <rFont val="Calibri"/>
            <family val="2"/>
            <scheme val="minor"/>
          </rPr>
          <t>Introduzca el código SNIP</t>
        </r>
      </text>
    </comment>
    <comment ref="C271" authorId="2" shapeId="0" xr:uid="{38A168AE-BBF8-4480-A7C4-CF2283E8EF8A}">
      <text>
        <r>
          <rPr>
            <sz val="11"/>
            <color theme="1"/>
            <rFont val="Calibri"/>
            <family val="2"/>
            <scheme val="minor"/>
          </rPr>
          <t>Introduzca la fecha de inicio del proceso, en formato dd-mm-aaaa</t>
        </r>
      </text>
    </comment>
    <comment ref="F271" authorId="2" shapeId="0" xr:uid="{92057571-7B43-41D1-81A6-B8F356AE771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2" authorId="2" shapeId="0" xr:uid="{7CFE9AA4-FB11-4DD7-94E3-AF4FF7424BD6}">
      <text/>
    </comment>
    <comment ref="C273" authorId="2" shapeId="0" xr:uid="{A4005A7E-1842-420C-B8A2-AB4A8817E80E}">
      <text>
        <r>
          <rPr>
            <sz val="11"/>
            <color theme="1"/>
            <rFont val="Calibri"/>
            <family val="2"/>
            <scheme val="minor"/>
          </rPr>
          <t>Introduzca la fecha prevista de adjudicación, en formato dd-mm-aaaa</t>
        </r>
      </text>
    </comment>
    <comment ref="F273" authorId="2" shapeId="0" xr:uid="{ED127926-BB1A-4684-A789-C590F4A9140B}">
      <text/>
    </comment>
    <comment ref="F274" authorId="2" shapeId="0" xr:uid="{D862BE1D-C629-4E2C-B18F-D4C7B29933BC}">
      <text/>
    </comment>
    <comment ref="A276" authorId="2" shapeId="0" xr:uid="{75EF2D27-AE15-46B5-8539-766BF0D0DE4E}">
      <text>
        <r>
          <rPr>
            <sz val="11"/>
            <color theme="1"/>
            <rFont val="Calibri"/>
            <family val="2"/>
            <scheme val="minor"/>
          </rPr>
          <t>Introduzca un codigo UNSPSC</t>
        </r>
      </text>
    </comment>
    <comment ref="B276" authorId="2" shapeId="0" xr:uid="{4FDAD616-225A-4469-895B-4F34208BD0B5}">
      <text>
        <r>
          <rPr>
            <sz val="11"/>
            <color theme="1"/>
            <rFont val="Calibri"/>
            <family val="2"/>
            <scheme val="minor"/>
          </rPr>
          <t>Descripción calculada automáticamente a partir de código del artículo</t>
        </r>
      </text>
    </comment>
    <comment ref="C276" authorId="2" shapeId="0" xr:uid="{037440B4-D6EE-42B6-A1B5-A156D26FBE16}">
      <text>
        <r>
          <rPr>
            <sz val="11"/>
            <color theme="1"/>
            <rFont val="Calibri"/>
            <family val="2"/>
            <scheme val="minor"/>
          </rPr>
          <t>Seleccione un valor de la lista</t>
        </r>
      </text>
    </comment>
    <comment ref="D276" authorId="2" shapeId="0" xr:uid="{2FE228C9-253E-4F9D-9526-2B71242AC3D9}">
      <text>
        <r>
          <rPr>
            <sz val="11"/>
            <color theme="1"/>
            <rFont val="Calibri"/>
            <family val="2"/>
            <scheme val="minor"/>
          </rPr>
          <t>Introduzca un número con dos decimales como máximo. Debe ser igual o mayor a la "Cantidad Real Consumida"</t>
        </r>
      </text>
    </comment>
    <comment ref="E276" authorId="2" shapeId="0" xr:uid="{042B1D5D-226C-4A0C-86BC-6BC6A644BD22}">
      <text>
        <r>
          <rPr>
            <sz val="11"/>
            <color theme="1"/>
            <rFont val="Calibri"/>
            <family val="2"/>
            <scheme val="minor"/>
          </rPr>
          <t>Introduzca un número con dos decimales como máximo</t>
        </r>
      </text>
    </comment>
    <comment ref="F276" authorId="2" shapeId="0" xr:uid="{5C1266C3-5B84-41DD-A170-037CF9B0601C}">
      <text>
        <r>
          <rPr>
            <sz val="11"/>
            <color theme="1"/>
            <rFont val="Calibri"/>
            <family val="2"/>
            <scheme val="minor"/>
          </rPr>
          <t>Monto calculado automáticamente por el sistema</t>
        </r>
      </text>
    </comment>
    <comment ref="A281" authorId="2" shapeId="0" xr:uid="{5492B3DF-3AA6-46B6-B3EB-A3EDC5F1280F}">
      <text>
        <r>
          <rPr>
            <sz val="11"/>
            <color theme="1"/>
            <rFont val="Calibri"/>
            <family val="2"/>
            <scheme val="minor"/>
          </rPr>
          <t>Introducir un texto con el nombre o referencia de la contratación</t>
        </r>
      </text>
    </comment>
    <comment ref="B281" authorId="2" shapeId="0" xr:uid="{BFE7B184-C2B2-4B96-8B71-02146764DD33}">
      <text>
        <r>
          <rPr>
            <sz val="11"/>
            <color theme="1"/>
            <rFont val="Calibri"/>
            <family val="2"/>
            <scheme val="minor"/>
          </rPr>
          <t>Introduzca un texto con la finalidad de la contratación</t>
        </r>
      </text>
    </comment>
    <comment ref="C281" authorId="2" shapeId="0" xr:uid="{422C08A8-E0B5-4745-A422-C7550C9E9C8E}">
      <text>
        <r>
          <rPr>
            <sz val="11"/>
            <color theme="1"/>
            <rFont val="Calibri"/>
            <family val="2"/>
            <scheme val="minor"/>
          </rPr>
          <t>Seleccionar un valor del listado</t>
        </r>
      </text>
    </comment>
    <comment ref="D281" authorId="2" shapeId="0" xr:uid="{3DFF5E67-1432-46F7-BE84-D34F427D829D}">
      <text>
        <r>
          <rPr>
            <sz val="11"/>
            <color theme="1"/>
            <rFont val="Calibri"/>
            <family val="2"/>
            <scheme val="minor"/>
          </rPr>
          <t>Seleccione el tipo de procedimiento</t>
        </r>
      </text>
    </comment>
    <comment ref="E281" authorId="2" shapeId="0" xr:uid="{FAD631F0-3982-4132-B4E6-9F669B5F9A5C}">
      <text>
        <r>
          <rPr>
            <sz val="11"/>
            <color theme="1"/>
            <rFont val="Calibri"/>
            <family val="2"/>
            <scheme val="minor"/>
          </rPr>
          <t>Seleccione un valor de la lista</t>
        </r>
      </text>
    </comment>
    <comment ref="F281" authorId="2" shapeId="0" xr:uid="{67139BE9-A076-40DC-8BE4-10BF4F22EEB8}">
      <text>
        <r>
          <rPr>
            <sz val="11"/>
            <color theme="1"/>
            <rFont val="Calibri"/>
            <family val="2"/>
            <scheme val="minor"/>
          </rPr>
          <t>Introduzca el código SNIP</t>
        </r>
      </text>
    </comment>
    <comment ref="C282" authorId="2" shapeId="0" xr:uid="{ABB9554B-E121-4C2F-9CE4-6B92A1F085FA}">
      <text>
        <r>
          <rPr>
            <sz val="11"/>
            <color theme="1"/>
            <rFont val="Calibri"/>
            <family val="2"/>
            <scheme val="minor"/>
          </rPr>
          <t>Introduzca la fecha de inicio del proceso, en formato dd-mm-aaaa</t>
        </r>
      </text>
    </comment>
    <comment ref="F282" authorId="2" shapeId="0" xr:uid="{3AD6CC43-FC3F-44D4-B106-590422BBBAC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 authorId="2" shapeId="0" xr:uid="{43A17A2F-C203-448C-8D54-1F78A87BC92E}">
      <text/>
    </comment>
    <comment ref="C284" authorId="2" shapeId="0" xr:uid="{BA0BE225-C725-4F4A-84EB-9F917CB75B85}">
      <text>
        <r>
          <rPr>
            <sz val="11"/>
            <color theme="1"/>
            <rFont val="Calibri"/>
            <family val="2"/>
            <scheme val="minor"/>
          </rPr>
          <t>Introduzca la fecha prevista de adjudicación, en formato dd-mm-aaaa</t>
        </r>
      </text>
    </comment>
    <comment ref="F284" authorId="2" shapeId="0" xr:uid="{9EC3B0B9-4D21-49ED-9FD9-1690D4CF9905}">
      <text/>
    </comment>
    <comment ref="F285" authorId="2" shapeId="0" xr:uid="{1B4FD435-8966-4908-BF64-FF7490179D5D}">
      <text/>
    </comment>
    <comment ref="A287" authorId="2" shapeId="0" xr:uid="{D8F2EC1E-8432-4719-9764-9AF69AA1EBC5}">
      <text>
        <r>
          <rPr>
            <sz val="11"/>
            <color theme="1"/>
            <rFont val="Calibri"/>
            <family val="2"/>
            <scheme val="minor"/>
          </rPr>
          <t>Introduzca un codigo UNSPSC</t>
        </r>
      </text>
    </comment>
    <comment ref="B287" authorId="2" shapeId="0" xr:uid="{8905A41B-5687-4EB2-AF1A-DC0C24F74373}">
      <text>
        <r>
          <rPr>
            <sz val="11"/>
            <color theme="1"/>
            <rFont val="Calibri"/>
            <family val="2"/>
            <scheme val="minor"/>
          </rPr>
          <t>Descripción calculada automáticamente a partir de código del artículo</t>
        </r>
      </text>
    </comment>
    <comment ref="C287" authorId="2" shapeId="0" xr:uid="{FC4104A0-E08A-47A7-9CBD-62340898E408}">
      <text>
        <r>
          <rPr>
            <sz val="11"/>
            <color theme="1"/>
            <rFont val="Calibri"/>
            <family val="2"/>
            <scheme val="minor"/>
          </rPr>
          <t>Seleccione un valor de la lista</t>
        </r>
      </text>
    </comment>
    <comment ref="D287" authorId="2" shapeId="0" xr:uid="{118A285F-F60A-4DE5-977B-AA5B4C118D4B}">
      <text>
        <r>
          <rPr>
            <sz val="11"/>
            <color theme="1"/>
            <rFont val="Calibri"/>
            <family val="2"/>
            <scheme val="minor"/>
          </rPr>
          <t>Introduzca un número con dos decimales como máximo. Debe ser igual o mayor a la "Cantidad Real Consumida"</t>
        </r>
      </text>
    </comment>
    <comment ref="E287" authorId="2" shapeId="0" xr:uid="{2DFC91B0-CA44-4AFE-A6EB-654F7D6AB408}">
      <text>
        <r>
          <rPr>
            <sz val="11"/>
            <color theme="1"/>
            <rFont val="Calibri"/>
            <family val="2"/>
            <scheme val="minor"/>
          </rPr>
          <t>Introduzca un número con dos decimales como máximo</t>
        </r>
      </text>
    </comment>
    <comment ref="F287" authorId="2" shapeId="0" xr:uid="{A7213BA7-B290-4A42-B356-6951EE9E27E0}">
      <text>
        <r>
          <rPr>
            <sz val="11"/>
            <color theme="1"/>
            <rFont val="Calibri"/>
            <family val="2"/>
            <scheme val="minor"/>
          </rPr>
          <t>Monto calculado automáticamente por el sistema</t>
        </r>
      </text>
    </comment>
    <comment ref="A325" authorId="2" shapeId="0" xr:uid="{1AAA568A-C053-486B-A66B-BF2AD8618B7D}">
      <text>
        <r>
          <rPr>
            <sz val="11"/>
            <color theme="1"/>
            <rFont val="Calibri"/>
            <family val="2"/>
            <scheme val="minor"/>
          </rPr>
          <t>Introducir un texto con el nombre o referencia de la contratación</t>
        </r>
      </text>
    </comment>
    <comment ref="B325" authorId="2" shapeId="0" xr:uid="{30ECB3EA-786D-4AFD-8935-A96D21206DF6}">
      <text>
        <r>
          <rPr>
            <sz val="11"/>
            <color theme="1"/>
            <rFont val="Calibri"/>
            <family val="2"/>
            <scheme val="minor"/>
          </rPr>
          <t>Introduzca un texto con la finalidad de la contratación</t>
        </r>
      </text>
    </comment>
    <comment ref="C325" authorId="2" shapeId="0" xr:uid="{F232BCE1-4F6F-4149-9D7D-E9320CAC175B}">
      <text>
        <r>
          <rPr>
            <sz val="11"/>
            <color theme="1"/>
            <rFont val="Calibri"/>
            <family val="2"/>
            <scheme val="minor"/>
          </rPr>
          <t>Seleccionar un valor del listado</t>
        </r>
      </text>
    </comment>
    <comment ref="D325" authorId="2" shapeId="0" xr:uid="{20A364FB-90C7-4B59-91C0-FDAC596AB62E}">
      <text>
        <r>
          <rPr>
            <sz val="11"/>
            <color theme="1"/>
            <rFont val="Calibri"/>
            <family val="2"/>
            <scheme val="minor"/>
          </rPr>
          <t>Seleccione el tipo de procedimiento</t>
        </r>
      </text>
    </comment>
    <comment ref="E325" authorId="2" shapeId="0" xr:uid="{03C03049-FF21-4183-A0DA-D374B2059017}">
      <text>
        <r>
          <rPr>
            <sz val="11"/>
            <color theme="1"/>
            <rFont val="Calibri"/>
            <family val="2"/>
            <scheme val="minor"/>
          </rPr>
          <t>Seleccione un valor de la lista</t>
        </r>
      </text>
    </comment>
    <comment ref="F325" authorId="2" shapeId="0" xr:uid="{906D2656-C3DE-4EA0-B901-5846BA2B213C}">
      <text>
        <r>
          <rPr>
            <sz val="11"/>
            <color theme="1"/>
            <rFont val="Calibri"/>
            <family val="2"/>
            <scheme val="minor"/>
          </rPr>
          <t>Introduzca el código SNIP</t>
        </r>
      </text>
    </comment>
    <comment ref="C326" authorId="2" shapeId="0" xr:uid="{3E5CDFE1-8BE4-4621-BD52-E1A963AAD23F}">
      <text>
        <r>
          <rPr>
            <sz val="11"/>
            <color theme="1"/>
            <rFont val="Calibri"/>
            <family val="2"/>
            <scheme val="minor"/>
          </rPr>
          <t>Introduzca la fecha de inicio del proceso, en formato dd-mm-aaaa</t>
        </r>
      </text>
    </comment>
    <comment ref="F326" authorId="2" shapeId="0" xr:uid="{C5C49824-4D4F-4807-B409-F00DAF7A73D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7" authorId="2" shapeId="0" xr:uid="{58856891-1976-4B04-BEFC-403306FF6093}">
      <text/>
    </comment>
    <comment ref="C328" authorId="2" shapeId="0" xr:uid="{A04EA7E7-CC0C-4FD3-869E-7B5212B7C22C}">
      <text>
        <r>
          <rPr>
            <sz val="11"/>
            <color theme="1"/>
            <rFont val="Calibri"/>
            <family val="2"/>
            <scheme val="minor"/>
          </rPr>
          <t>Introduzca la fecha prevista de adjudicación, en formato dd-mm-aaaa</t>
        </r>
      </text>
    </comment>
    <comment ref="F328" authorId="2" shapeId="0" xr:uid="{D5DDC9A6-51EC-4970-B5C8-D0D262632892}">
      <text/>
    </comment>
    <comment ref="F329" authorId="2" shapeId="0" xr:uid="{E0D5D587-271E-477B-9EF7-1D4FEA8B1D85}">
      <text/>
    </comment>
    <comment ref="A331" authorId="2" shapeId="0" xr:uid="{5B7F8677-0196-4CE9-B7A3-99C2C22D3F33}">
      <text>
        <r>
          <rPr>
            <sz val="11"/>
            <color theme="1"/>
            <rFont val="Calibri"/>
            <family val="2"/>
            <scheme val="minor"/>
          </rPr>
          <t>Introduzca un codigo UNSPSC</t>
        </r>
      </text>
    </comment>
    <comment ref="B331" authorId="2" shapeId="0" xr:uid="{DBF18CB1-88D3-46CC-A6CC-E36D64BCE937}">
      <text>
        <r>
          <rPr>
            <sz val="11"/>
            <color theme="1"/>
            <rFont val="Calibri"/>
            <family val="2"/>
            <scheme val="minor"/>
          </rPr>
          <t>Descripción calculada automáticamente a partir de código del artículo</t>
        </r>
      </text>
    </comment>
    <comment ref="C331" authorId="2" shapeId="0" xr:uid="{A3C9C5DF-BA8E-4612-A920-EEFF2E2073E4}">
      <text>
        <r>
          <rPr>
            <sz val="11"/>
            <color theme="1"/>
            <rFont val="Calibri"/>
            <family val="2"/>
            <scheme val="minor"/>
          </rPr>
          <t>Seleccione un valor de la lista</t>
        </r>
      </text>
    </comment>
    <comment ref="D331" authorId="2" shapeId="0" xr:uid="{EB855B43-D56D-4BAE-A2A9-A7E3C5E8AC4B}">
      <text>
        <r>
          <rPr>
            <sz val="11"/>
            <color theme="1"/>
            <rFont val="Calibri"/>
            <family val="2"/>
            <scheme val="minor"/>
          </rPr>
          <t>Introduzca un número con dos decimales como máximo. Debe ser igual o mayor a la "Cantidad Real Consumida"</t>
        </r>
      </text>
    </comment>
    <comment ref="E331" authorId="2" shapeId="0" xr:uid="{67DDAAC5-336B-4D6B-8A8F-7DBCA34B785F}">
      <text>
        <r>
          <rPr>
            <sz val="11"/>
            <color theme="1"/>
            <rFont val="Calibri"/>
            <family val="2"/>
            <scheme val="minor"/>
          </rPr>
          <t>Introduzca un número con dos decimales como máximo</t>
        </r>
      </text>
    </comment>
    <comment ref="F331" authorId="2" shapeId="0" xr:uid="{9899EEB5-C1D4-404F-B24B-77929448E611}">
      <text>
        <r>
          <rPr>
            <sz val="11"/>
            <color theme="1"/>
            <rFont val="Calibri"/>
            <family val="2"/>
            <scheme val="minor"/>
          </rPr>
          <t>Monto calculado automáticamente por el sistema</t>
        </r>
      </text>
    </comment>
    <comment ref="A348" authorId="2" shapeId="0" xr:uid="{598A83C8-0C21-477E-AA23-C33AF8148E01}">
      <text>
        <r>
          <rPr>
            <sz val="11"/>
            <color theme="1"/>
            <rFont val="Calibri"/>
            <family val="2"/>
            <scheme val="minor"/>
          </rPr>
          <t>Introducir un texto con el nombre o referencia de la contratación</t>
        </r>
      </text>
    </comment>
    <comment ref="B348" authorId="2" shapeId="0" xr:uid="{0779B067-799A-4CA7-8355-EF9BE0FFBAD8}">
      <text>
        <r>
          <rPr>
            <sz val="11"/>
            <color theme="1"/>
            <rFont val="Calibri"/>
            <family val="2"/>
            <scheme val="minor"/>
          </rPr>
          <t>Introduzca un texto con la finalidad de la contratación</t>
        </r>
      </text>
    </comment>
    <comment ref="C348" authorId="2" shapeId="0" xr:uid="{053F2F2D-B85C-46B0-9AF1-131EA5AFB271}">
      <text>
        <r>
          <rPr>
            <sz val="11"/>
            <color theme="1"/>
            <rFont val="Calibri"/>
            <family val="2"/>
            <scheme val="minor"/>
          </rPr>
          <t>Seleccionar un valor del listado</t>
        </r>
      </text>
    </comment>
    <comment ref="D348" authorId="2" shapeId="0" xr:uid="{560BAA7D-62AA-41EF-BBCC-D32396EFFDE7}">
      <text>
        <r>
          <rPr>
            <sz val="11"/>
            <color theme="1"/>
            <rFont val="Calibri"/>
            <family val="2"/>
            <scheme val="minor"/>
          </rPr>
          <t>Seleccione el tipo de procedimiento</t>
        </r>
      </text>
    </comment>
    <comment ref="E348" authorId="2" shapeId="0" xr:uid="{076E71B9-8169-477E-BAC3-65EE54E3C098}">
      <text>
        <r>
          <rPr>
            <sz val="11"/>
            <color theme="1"/>
            <rFont val="Calibri"/>
            <family val="2"/>
            <scheme val="minor"/>
          </rPr>
          <t>Seleccione un valor de la lista</t>
        </r>
      </text>
    </comment>
    <comment ref="F348" authorId="2" shapeId="0" xr:uid="{65569BD1-CEAE-434B-B9B3-954BFBB4A8C0}">
      <text>
        <r>
          <rPr>
            <sz val="11"/>
            <color theme="1"/>
            <rFont val="Calibri"/>
            <family val="2"/>
            <scheme val="minor"/>
          </rPr>
          <t>Introduzca el código SNIP</t>
        </r>
      </text>
    </comment>
    <comment ref="C349" authorId="2" shapeId="0" xr:uid="{9839D8E3-6D1B-4788-8F85-3E200D3C7606}">
      <text>
        <r>
          <rPr>
            <sz val="11"/>
            <color theme="1"/>
            <rFont val="Calibri"/>
            <family val="2"/>
            <scheme val="minor"/>
          </rPr>
          <t>Introduzca la fecha de inicio del proceso, en formato dd-mm-aaaa</t>
        </r>
      </text>
    </comment>
    <comment ref="F349" authorId="2" shapeId="0" xr:uid="{0E8F0AF4-5BD4-406F-870F-90EBA994ACB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0" authorId="2" shapeId="0" xr:uid="{2C6F570B-F655-4873-ADF0-E1C1CC6A5768}">
      <text/>
    </comment>
    <comment ref="C351" authorId="2" shapeId="0" xr:uid="{78855A36-402E-4FB2-BCB1-D9106B58BAD0}">
      <text>
        <r>
          <rPr>
            <sz val="11"/>
            <color theme="1"/>
            <rFont val="Calibri"/>
            <family val="2"/>
            <scheme val="minor"/>
          </rPr>
          <t>Introduzca la fecha prevista de adjudicación, en formato dd-mm-aaaa</t>
        </r>
      </text>
    </comment>
    <comment ref="F351" authorId="2" shapeId="0" xr:uid="{8351D465-71F5-453D-9D1E-5B720186FF91}">
      <text/>
    </comment>
    <comment ref="F352" authorId="2" shapeId="0" xr:uid="{5D4A4467-8A80-42FC-943A-0602D0289740}">
      <text/>
    </comment>
    <comment ref="A354" authorId="2" shapeId="0" xr:uid="{D338DA63-1D34-43E8-A5EA-C7E56C3F2D5C}">
      <text>
        <r>
          <rPr>
            <sz val="11"/>
            <color theme="1"/>
            <rFont val="Calibri"/>
            <family val="2"/>
            <scheme val="minor"/>
          </rPr>
          <t>Introduzca un codigo UNSPSC</t>
        </r>
      </text>
    </comment>
    <comment ref="B354" authorId="2" shapeId="0" xr:uid="{A642F101-9AB4-46FF-BB13-9105FFFC95A2}">
      <text>
        <r>
          <rPr>
            <sz val="11"/>
            <color theme="1"/>
            <rFont val="Calibri"/>
            <family val="2"/>
            <scheme val="minor"/>
          </rPr>
          <t>Descripción calculada automáticamente a partir de código del artículo</t>
        </r>
      </text>
    </comment>
    <comment ref="C354" authorId="2" shapeId="0" xr:uid="{F837C00E-0A61-4A5E-A548-63CFBBE48920}">
      <text>
        <r>
          <rPr>
            <sz val="11"/>
            <color theme="1"/>
            <rFont val="Calibri"/>
            <family val="2"/>
            <scheme val="minor"/>
          </rPr>
          <t>Seleccione un valor de la lista</t>
        </r>
      </text>
    </comment>
    <comment ref="D354" authorId="2" shapeId="0" xr:uid="{CCB79CE7-1EE5-4049-A361-35C09015E1DC}">
      <text>
        <r>
          <rPr>
            <sz val="11"/>
            <color theme="1"/>
            <rFont val="Calibri"/>
            <family val="2"/>
            <scheme val="minor"/>
          </rPr>
          <t>Introduzca un número con dos decimales como máximo. Debe ser igual o mayor a la "Cantidad Real Consumida"</t>
        </r>
      </text>
    </comment>
    <comment ref="E354" authorId="2" shapeId="0" xr:uid="{E20D620D-562C-42AB-AF99-BD03088CC18D}">
      <text>
        <r>
          <rPr>
            <sz val="11"/>
            <color theme="1"/>
            <rFont val="Calibri"/>
            <family val="2"/>
            <scheme val="minor"/>
          </rPr>
          <t>Introduzca un número con dos decimales como máximo</t>
        </r>
      </text>
    </comment>
    <comment ref="F354" authorId="2" shapeId="0" xr:uid="{306F1190-7279-42C6-9EB6-13B7977A5F37}">
      <text>
        <r>
          <rPr>
            <sz val="11"/>
            <color theme="1"/>
            <rFont val="Calibri"/>
            <family val="2"/>
            <scheme val="minor"/>
          </rPr>
          <t>Monto calculado automáticamente por el sistema</t>
        </r>
      </text>
    </comment>
    <comment ref="A359" authorId="2" shapeId="0" xr:uid="{940055A9-9F2E-4FB7-A23F-5FB1D7FCC37F}">
      <text>
        <r>
          <rPr>
            <sz val="11"/>
            <color theme="1"/>
            <rFont val="Calibri"/>
            <family val="2"/>
            <scheme val="minor"/>
          </rPr>
          <t>Introducir un texto con el nombre o referencia de la contratación</t>
        </r>
      </text>
    </comment>
    <comment ref="B359" authorId="2" shapeId="0" xr:uid="{BA1E3ED8-999E-4DB4-8002-7EF192CDCDB9}">
      <text>
        <r>
          <rPr>
            <sz val="11"/>
            <color theme="1"/>
            <rFont val="Calibri"/>
            <family val="2"/>
            <scheme val="minor"/>
          </rPr>
          <t>Introduzca un texto con la finalidad de la contratación</t>
        </r>
      </text>
    </comment>
    <comment ref="C359" authorId="2" shapeId="0" xr:uid="{15A72A06-C74B-4563-8D97-27C8791FF9F3}">
      <text>
        <r>
          <rPr>
            <sz val="11"/>
            <color theme="1"/>
            <rFont val="Calibri"/>
            <family val="2"/>
            <scheme val="minor"/>
          </rPr>
          <t>Seleccionar un valor del listado</t>
        </r>
      </text>
    </comment>
    <comment ref="D359" authorId="2" shapeId="0" xr:uid="{D8B3F6BD-3211-40EB-8F11-CE145F3BA9A7}">
      <text>
        <r>
          <rPr>
            <sz val="11"/>
            <color theme="1"/>
            <rFont val="Calibri"/>
            <family val="2"/>
            <scheme val="minor"/>
          </rPr>
          <t>Seleccione el tipo de procedimiento</t>
        </r>
      </text>
    </comment>
    <comment ref="E359" authorId="2" shapeId="0" xr:uid="{164D1276-D8AE-48CE-B292-74180DCB49A7}">
      <text>
        <r>
          <rPr>
            <sz val="11"/>
            <color theme="1"/>
            <rFont val="Calibri"/>
            <family val="2"/>
            <scheme val="minor"/>
          </rPr>
          <t>Seleccione un valor de la lista</t>
        </r>
      </text>
    </comment>
    <comment ref="F359" authorId="2" shapeId="0" xr:uid="{B3AFB684-195D-4415-98CB-E1A305F295CF}">
      <text>
        <r>
          <rPr>
            <sz val="11"/>
            <color theme="1"/>
            <rFont val="Calibri"/>
            <family val="2"/>
            <scheme val="minor"/>
          </rPr>
          <t>Introduzca el código SNIP</t>
        </r>
      </text>
    </comment>
    <comment ref="C360" authorId="2" shapeId="0" xr:uid="{8BB18C59-4B56-4492-9E47-EC7C6F616382}">
      <text>
        <r>
          <rPr>
            <sz val="11"/>
            <color theme="1"/>
            <rFont val="Calibri"/>
            <family val="2"/>
            <scheme val="minor"/>
          </rPr>
          <t>Introduzca la fecha de inicio del proceso, en formato dd-mm-aaaa</t>
        </r>
      </text>
    </comment>
    <comment ref="F360" authorId="2" shapeId="0" xr:uid="{5DA2DF5B-47C9-4EE4-84CF-A46147A700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1" authorId="2" shapeId="0" xr:uid="{E1DC60D3-1A5F-4455-AE5D-1248DB2303A2}">
      <text/>
    </comment>
    <comment ref="C362" authorId="2" shapeId="0" xr:uid="{A830FD75-265D-4506-AFCE-6F6F01F07457}">
      <text>
        <r>
          <rPr>
            <sz val="11"/>
            <color theme="1"/>
            <rFont val="Calibri"/>
            <family val="2"/>
            <scheme val="minor"/>
          </rPr>
          <t>Introduzca la fecha prevista de adjudicación, en formato dd-mm-aaaa</t>
        </r>
      </text>
    </comment>
    <comment ref="F362" authorId="2" shapeId="0" xr:uid="{64FC051B-2E36-4DC2-BF64-977F3EC4223A}">
      <text/>
    </comment>
    <comment ref="F363" authorId="2" shapeId="0" xr:uid="{DD2732D6-E662-4A2C-A000-B1A5E27959F7}">
      <text/>
    </comment>
    <comment ref="A365" authorId="2" shapeId="0" xr:uid="{8E13AB9F-3353-4EC4-BCFF-1C2656125DE6}">
      <text>
        <r>
          <rPr>
            <sz val="11"/>
            <color theme="1"/>
            <rFont val="Calibri"/>
            <family val="2"/>
            <scheme val="minor"/>
          </rPr>
          <t>Introduzca un codigo UNSPSC</t>
        </r>
      </text>
    </comment>
    <comment ref="B365" authorId="2" shapeId="0" xr:uid="{BC68E21A-193B-4FDD-8328-9FE57D92E17C}">
      <text>
        <r>
          <rPr>
            <sz val="11"/>
            <color theme="1"/>
            <rFont val="Calibri"/>
            <family val="2"/>
            <scheme val="minor"/>
          </rPr>
          <t>Descripción calculada automáticamente a partir de código del artículo</t>
        </r>
      </text>
    </comment>
    <comment ref="C365" authorId="2" shapeId="0" xr:uid="{74F45033-D928-4D76-B960-B2F7315F656B}">
      <text>
        <r>
          <rPr>
            <sz val="11"/>
            <color theme="1"/>
            <rFont val="Calibri"/>
            <family val="2"/>
            <scheme val="minor"/>
          </rPr>
          <t>Seleccione un valor de la lista</t>
        </r>
      </text>
    </comment>
    <comment ref="D365" authorId="2" shapeId="0" xr:uid="{A17B35C3-F67A-4A7B-A7BE-48F1DF7D7BC3}">
      <text>
        <r>
          <rPr>
            <sz val="11"/>
            <color theme="1"/>
            <rFont val="Calibri"/>
            <family val="2"/>
            <scheme val="minor"/>
          </rPr>
          <t>Introduzca un número con dos decimales como máximo. Debe ser igual o mayor a la "Cantidad Real Consumida"</t>
        </r>
      </text>
    </comment>
    <comment ref="E365" authorId="2" shapeId="0" xr:uid="{8FA5B6AA-499F-4574-97DB-56F6DB84075E}">
      <text>
        <r>
          <rPr>
            <sz val="11"/>
            <color theme="1"/>
            <rFont val="Calibri"/>
            <family val="2"/>
            <scheme val="minor"/>
          </rPr>
          <t>Introduzca un número con dos decimales como máximo</t>
        </r>
      </text>
    </comment>
    <comment ref="F365" authorId="2" shapeId="0" xr:uid="{1778D1BD-A287-472B-BD8E-1C250EF8B013}">
      <text>
        <r>
          <rPr>
            <sz val="11"/>
            <color theme="1"/>
            <rFont val="Calibri"/>
            <family val="2"/>
            <scheme val="minor"/>
          </rPr>
          <t>Monto calculado automáticamente por el sistema</t>
        </r>
      </text>
    </comment>
    <comment ref="A370" authorId="2" shapeId="0" xr:uid="{9E498C43-A648-4CF9-A9AE-5B0EDE8A2332}">
      <text>
        <r>
          <rPr>
            <sz val="11"/>
            <color theme="1"/>
            <rFont val="Calibri"/>
            <family val="2"/>
            <scheme val="minor"/>
          </rPr>
          <t>Introducir un texto con el nombre o referencia de la contratación</t>
        </r>
      </text>
    </comment>
    <comment ref="B370" authorId="2" shapeId="0" xr:uid="{A177C78B-E75D-45CB-9E69-9F84A69A43C3}">
      <text>
        <r>
          <rPr>
            <sz val="11"/>
            <color theme="1"/>
            <rFont val="Calibri"/>
            <family val="2"/>
            <scheme val="minor"/>
          </rPr>
          <t>Introduzca un texto con la finalidad de la contratación</t>
        </r>
      </text>
    </comment>
    <comment ref="C370" authorId="2" shapeId="0" xr:uid="{502A6787-0693-4112-A7DB-2B3790DD3B80}">
      <text>
        <r>
          <rPr>
            <sz val="11"/>
            <color theme="1"/>
            <rFont val="Calibri"/>
            <family val="2"/>
            <scheme val="minor"/>
          </rPr>
          <t>Seleccionar un valor del listado</t>
        </r>
      </text>
    </comment>
    <comment ref="D370" authorId="2" shapeId="0" xr:uid="{3ECC9936-EF87-420C-ACE5-70F804EE2DC0}">
      <text>
        <r>
          <rPr>
            <sz val="11"/>
            <color theme="1"/>
            <rFont val="Calibri"/>
            <family val="2"/>
            <scheme val="minor"/>
          </rPr>
          <t>Seleccione el tipo de procedimiento</t>
        </r>
      </text>
    </comment>
    <comment ref="E370" authorId="2" shapeId="0" xr:uid="{873F08AC-BD33-4127-BD17-9F06C954121A}">
      <text>
        <r>
          <rPr>
            <sz val="11"/>
            <color theme="1"/>
            <rFont val="Calibri"/>
            <family val="2"/>
            <scheme val="minor"/>
          </rPr>
          <t>Seleccione un valor de la lista</t>
        </r>
      </text>
    </comment>
    <comment ref="F370" authorId="2" shapeId="0" xr:uid="{E2251937-306E-4634-B03E-FB5C14B42CD0}">
      <text>
        <r>
          <rPr>
            <sz val="11"/>
            <color theme="1"/>
            <rFont val="Calibri"/>
            <family val="2"/>
            <scheme val="minor"/>
          </rPr>
          <t>Introduzca el código SNIP</t>
        </r>
      </text>
    </comment>
    <comment ref="C371" authorId="2" shapeId="0" xr:uid="{5676886A-0AA3-4FB5-B659-220990636230}">
      <text>
        <r>
          <rPr>
            <sz val="11"/>
            <color theme="1"/>
            <rFont val="Calibri"/>
            <family val="2"/>
            <scheme val="minor"/>
          </rPr>
          <t>Introduzca la fecha de inicio del proceso, en formato dd-mm-aaaa</t>
        </r>
      </text>
    </comment>
    <comment ref="F371" authorId="2" shapeId="0" xr:uid="{21EE6721-04EE-475B-A636-275616E506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2" authorId="2" shapeId="0" xr:uid="{38E88EAF-D797-4C53-805E-1E35162BA0B2}">
      <text/>
    </comment>
    <comment ref="C373" authorId="2" shapeId="0" xr:uid="{1F7B2A61-E22C-47EF-9C93-A3DEAA0F5F36}">
      <text>
        <r>
          <rPr>
            <sz val="11"/>
            <color theme="1"/>
            <rFont val="Calibri"/>
            <family val="2"/>
            <scheme val="minor"/>
          </rPr>
          <t>Introduzca la fecha prevista de adjudicación, en formato dd-mm-aaaa</t>
        </r>
      </text>
    </comment>
    <comment ref="F373" authorId="2" shapeId="0" xr:uid="{D50D92EA-0774-46B3-9139-4D21C2AB0427}">
      <text/>
    </comment>
    <comment ref="F374" authorId="2" shapeId="0" xr:uid="{3BC138C4-26E9-463C-B70A-5A5681E2EA6B}">
      <text/>
    </comment>
    <comment ref="A376" authorId="2" shapeId="0" xr:uid="{6F319AA7-0CF9-4DBA-B67B-59A0984D8FF2}">
      <text>
        <r>
          <rPr>
            <sz val="11"/>
            <color theme="1"/>
            <rFont val="Calibri"/>
            <family val="2"/>
            <scheme val="minor"/>
          </rPr>
          <t>Introduzca un codigo UNSPSC</t>
        </r>
      </text>
    </comment>
    <comment ref="B376" authorId="2" shapeId="0" xr:uid="{EE3D33A3-7F37-466B-91D4-46ABDB5E5C0E}">
      <text>
        <r>
          <rPr>
            <sz val="11"/>
            <color theme="1"/>
            <rFont val="Calibri"/>
            <family val="2"/>
            <scheme val="minor"/>
          </rPr>
          <t>Descripción calculada automáticamente a partir de código del artículo</t>
        </r>
      </text>
    </comment>
    <comment ref="C376" authorId="2" shapeId="0" xr:uid="{7B319ABC-BB94-4753-B667-A7B0A89A4669}">
      <text>
        <r>
          <rPr>
            <sz val="11"/>
            <color theme="1"/>
            <rFont val="Calibri"/>
            <family val="2"/>
            <scheme val="minor"/>
          </rPr>
          <t>Seleccione un valor de la lista</t>
        </r>
      </text>
    </comment>
    <comment ref="D376" authorId="2" shapeId="0" xr:uid="{ED7CB8D9-43CC-4AF1-A616-709579C57082}">
      <text>
        <r>
          <rPr>
            <sz val="11"/>
            <color theme="1"/>
            <rFont val="Calibri"/>
            <family val="2"/>
            <scheme val="minor"/>
          </rPr>
          <t>Introduzca un número con dos decimales como máximo. Debe ser igual o mayor a la "Cantidad Real Consumida"</t>
        </r>
      </text>
    </comment>
    <comment ref="E376" authorId="2" shapeId="0" xr:uid="{53AAE9E0-1EB0-4577-B434-9D9E9CD93351}">
      <text>
        <r>
          <rPr>
            <sz val="11"/>
            <color theme="1"/>
            <rFont val="Calibri"/>
            <family val="2"/>
            <scheme val="minor"/>
          </rPr>
          <t>Introduzca un número con dos decimales como máximo</t>
        </r>
      </text>
    </comment>
    <comment ref="F376" authorId="2" shapeId="0" xr:uid="{5C536C78-8058-4003-905C-62AB01BDDA87}">
      <text>
        <r>
          <rPr>
            <sz val="11"/>
            <color theme="1"/>
            <rFont val="Calibri"/>
            <family val="2"/>
            <scheme val="minor"/>
          </rPr>
          <t>Monto calculado automáticamente por el sistema</t>
        </r>
      </text>
    </comment>
    <comment ref="A381" authorId="2" shapeId="0" xr:uid="{D685136C-DB02-439E-A22A-60A59E8F6EAD}">
      <text>
        <r>
          <rPr>
            <sz val="11"/>
            <color theme="1"/>
            <rFont val="Calibri"/>
            <family val="2"/>
            <scheme val="minor"/>
          </rPr>
          <t>Introducir un texto con el nombre o referencia de la contratación</t>
        </r>
      </text>
    </comment>
    <comment ref="B381" authorId="2" shapeId="0" xr:uid="{9FEF5366-850D-445C-8BF8-7DAF794BE4A6}">
      <text>
        <r>
          <rPr>
            <sz val="11"/>
            <color theme="1"/>
            <rFont val="Calibri"/>
            <family val="2"/>
            <scheme val="minor"/>
          </rPr>
          <t>Introduzca un texto con la finalidad de la contratación</t>
        </r>
      </text>
    </comment>
    <comment ref="C381" authorId="2" shapeId="0" xr:uid="{5875E077-ED10-4954-BFA8-94AD8E82AB85}">
      <text>
        <r>
          <rPr>
            <sz val="11"/>
            <color theme="1"/>
            <rFont val="Calibri"/>
            <family val="2"/>
            <scheme val="minor"/>
          </rPr>
          <t>Seleccionar un valor del listado</t>
        </r>
      </text>
    </comment>
    <comment ref="D381" authorId="2" shapeId="0" xr:uid="{62462E88-4AB4-423A-935F-6E89C7FF28F8}">
      <text>
        <r>
          <rPr>
            <sz val="11"/>
            <color theme="1"/>
            <rFont val="Calibri"/>
            <family val="2"/>
            <scheme val="minor"/>
          </rPr>
          <t>Seleccione el tipo de procedimiento</t>
        </r>
      </text>
    </comment>
    <comment ref="E381" authorId="2" shapeId="0" xr:uid="{9DB00D25-CD40-4167-B0BE-4431085F7E5D}">
      <text>
        <r>
          <rPr>
            <sz val="11"/>
            <color theme="1"/>
            <rFont val="Calibri"/>
            <family val="2"/>
            <scheme val="minor"/>
          </rPr>
          <t>Seleccione un valor de la lista</t>
        </r>
      </text>
    </comment>
    <comment ref="F381" authorId="2" shapeId="0" xr:uid="{81CF7BA6-7675-4CC5-9A21-CA1EDFE0E999}">
      <text>
        <r>
          <rPr>
            <sz val="11"/>
            <color theme="1"/>
            <rFont val="Calibri"/>
            <family val="2"/>
            <scheme val="minor"/>
          </rPr>
          <t>Introduzca el código SNIP</t>
        </r>
      </text>
    </comment>
    <comment ref="C382" authorId="2" shapeId="0" xr:uid="{6A884190-0D0E-4490-841D-BD488BE89162}">
      <text>
        <r>
          <rPr>
            <sz val="11"/>
            <color theme="1"/>
            <rFont val="Calibri"/>
            <family val="2"/>
            <scheme val="minor"/>
          </rPr>
          <t>Introduzca la fecha de inicio del proceso, en formato dd-mm-aaaa</t>
        </r>
      </text>
    </comment>
    <comment ref="F382" authorId="2" shapeId="0" xr:uid="{F84569A7-D978-4303-97EE-504728186E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3" authorId="2" shapeId="0" xr:uid="{028A137F-D9A9-46E3-B5E7-F13BC4C56D42}">
      <text/>
    </comment>
    <comment ref="C384" authorId="2" shapeId="0" xr:uid="{68AB9BB9-9580-409B-8B77-0F6D8F7AFB34}">
      <text>
        <r>
          <rPr>
            <sz val="11"/>
            <color theme="1"/>
            <rFont val="Calibri"/>
            <family val="2"/>
            <scheme val="minor"/>
          </rPr>
          <t>Introduzca la fecha prevista de adjudicación, en formato dd-mm-aaaa</t>
        </r>
      </text>
    </comment>
    <comment ref="F384" authorId="2" shapeId="0" xr:uid="{19F39613-CF91-41F3-8384-E7EB2457B9CE}">
      <text/>
    </comment>
    <comment ref="F385" authorId="2" shapeId="0" xr:uid="{3D2E3552-F29B-4CC9-9409-EFF6A26E8A8D}">
      <text/>
    </comment>
    <comment ref="A387" authorId="2" shapeId="0" xr:uid="{C7AB9F01-A8A5-4819-96D4-CB7D229BFF67}">
      <text>
        <r>
          <rPr>
            <sz val="11"/>
            <color theme="1"/>
            <rFont val="Calibri"/>
            <family val="2"/>
            <scheme val="minor"/>
          </rPr>
          <t>Introduzca un codigo UNSPSC</t>
        </r>
      </text>
    </comment>
    <comment ref="B387" authorId="2" shapeId="0" xr:uid="{EE102632-E18C-48F3-AAFB-B807A3F8D935}">
      <text>
        <r>
          <rPr>
            <sz val="11"/>
            <color theme="1"/>
            <rFont val="Calibri"/>
            <family val="2"/>
            <scheme val="minor"/>
          </rPr>
          <t>Descripción calculada automáticamente a partir de código del artículo</t>
        </r>
      </text>
    </comment>
    <comment ref="C387" authorId="2" shapeId="0" xr:uid="{FD301B8B-7EBC-4F38-BF85-270A259A842D}">
      <text>
        <r>
          <rPr>
            <sz val="11"/>
            <color theme="1"/>
            <rFont val="Calibri"/>
            <family val="2"/>
            <scheme val="minor"/>
          </rPr>
          <t>Seleccione un valor de la lista</t>
        </r>
      </text>
    </comment>
    <comment ref="D387" authorId="2" shapeId="0" xr:uid="{EFB98AFF-8236-43C2-A750-5D2827D67968}">
      <text>
        <r>
          <rPr>
            <sz val="11"/>
            <color theme="1"/>
            <rFont val="Calibri"/>
            <family val="2"/>
            <scheme val="minor"/>
          </rPr>
          <t>Introduzca un número con dos decimales como máximo. Debe ser igual o mayor a la "Cantidad Real Consumida"</t>
        </r>
      </text>
    </comment>
    <comment ref="E387" authorId="2" shapeId="0" xr:uid="{1A01935F-D90B-4310-8D06-C3AC8C0F711E}">
      <text>
        <r>
          <rPr>
            <sz val="11"/>
            <color theme="1"/>
            <rFont val="Calibri"/>
            <family val="2"/>
            <scheme val="minor"/>
          </rPr>
          <t>Introduzca un número con dos decimales como máximo</t>
        </r>
      </text>
    </comment>
    <comment ref="F387" authorId="2" shapeId="0" xr:uid="{BDC07191-9296-4242-828F-D5CFD61B6914}">
      <text>
        <r>
          <rPr>
            <sz val="11"/>
            <color theme="1"/>
            <rFont val="Calibri"/>
            <family val="2"/>
            <scheme val="minor"/>
          </rPr>
          <t>Monto calculado automáticamente por el sistema</t>
        </r>
      </text>
    </comment>
    <comment ref="A394" authorId="2" shapeId="0" xr:uid="{E8998E7B-F24F-43A4-9899-B43D796500DB}">
      <text>
        <r>
          <rPr>
            <sz val="11"/>
            <color theme="1"/>
            <rFont val="Calibri"/>
            <family val="2"/>
            <scheme val="minor"/>
          </rPr>
          <t>Introducir un texto con el nombre o referencia de la contratación</t>
        </r>
      </text>
    </comment>
    <comment ref="B394" authorId="2" shapeId="0" xr:uid="{21DAC47F-A28B-4BF2-807E-0490EDAA4A78}">
      <text>
        <r>
          <rPr>
            <sz val="11"/>
            <color theme="1"/>
            <rFont val="Calibri"/>
            <family val="2"/>
            <scheme val="minor"/>
          </rPr>
          <t>Introduzca un texto con la finalidad de la contratación</t>
        </r>
      </text>
    </comment>
    <comment ref="C394" authorId="2" shapeId="0" xr:uid="{5DA35042-6F99-45B9-8B8F-42296ED49155}">
      <text>
        <r>
          <rPr>
            <sz val="11"/>
            <color theme="1"/>
            <rFont val="Calibri"/>
            <family val="2"/>
            <scheme val="minor"/>
          </rPr>
          <t>Seleccionar un valor del listado</t>
        </r>
      </text>
    </comment>
    <comment ref="D394" authorId="2" shapeId="0" xr:uid="{EF5E0CDA-ED91-419C-98C1-2E6FFFA3AEC2}">
      <text>
        <r>
          <rPr>
            <sz val="11"/>
            <color theme="1"/>
            <rFont val="Calibri"/>
            <family val="2"/>
            <scheme val="minor"/>
          </rPr>
          <t>Seleccione el tipo de procedimiento</t>
        </r>
      </text>
    </comment>
    <comment ref="E394" authorId="2" shapeId="0" xr:uid="{AE29A7BB-27AD-46DC-BFF2-B6FBC4E39516}">
      <text>
        <r>
          <rPr>
            <sz val="11"/>
            <color theme="1"/>
            <rFont val="Calibri"/>
            <family val="2"/>
            <scheme val="minor"/>
          </rPr>
          <t>Seleccione un valor de la lista</t>
        </r>
      </text>
    </comment>
    <comment ref="F394" authorId="2" shapeId="0" xr:uid="{598548B8-BD4F-40CE-AAC2-D0837B7B5F01}">
      <text>
        <r>
          <rPr>
            <sz val="11"/>
            <color theme="1"/>
            <rFont val="Calibri"/>
            <family val="2"/>
            <scheme val="minor"/>
          </rPr>
          <t>Introduzca el código SNIP</t>
        </r>
      </text>
    </comment>
    <comment ref="C395" authorId="2" shapeId="0" xr:uid="{53508379-83B7-4E28-94AE-1850AA3BEB92}">
      <text>
        <r>
          <rPr>
            <sz val="11"/>
            <color theme="1"/>
            <rFont val="Calibri"/>
            <family val="2"/>
            <scheme val="minor"/>
          </rPr>
          <t>Introduzca la fecha de inicio del proceso, en formato dd-mm-aaaa</t>
        </r>
      </text>
    </comment>
    <comment ref="F395" authorId="2" shapeId="0" xr:uid="{289CF8B6-CC06-4753-AB3D-23F5C9C1751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6" authorId="2" shapeId="0" xr:uid="{C8DFE8C4-C772-4A8E-9B3D-516A716D23F5}">
      <text/>
    </comment>
    <comment ref="C397" authorId="2" shapeId="0" xr:uid="{7F9C363C-E274-4F8F-B632-62D8CD27C1C6}">
      <text>
        <r>
          <rPr>
            <sz val="11"/>
            <color theme="1"/>
            <rFont val="Calibri"/>
            <family val="2"/>
            <scheme val="minor"/>
          </rPr>
          <t>Introduzca la fecha prevista de adjudicación, en formato dd-mm-aaaa</t>
        </r>
      </text>
    </comment>
    <comment ref="F397" authorId="2" shapeId="0" xr:uid="{D784C072-0BD1-4E84-A828-EEE0322D48BA}">
      <text/>
    </comment>
    <comment ref="F398" authorId="2" shapeId="0" xr:uid="{C59C4F5A-8C5E-4A10-A11E-E3DE4C7AE04F}">
      <text/>
    </comment>
    <comment ref="A400" authorId="2" shapeId="0" xr:uid="{CF44F42C-E630-4F3C-89C4-8B17224CA65B}">
      <text>
        <r>
          <rPr>
            <sz val="11"/>
            <color theme="1"/>
            <rFont val="Calibri"/>
            <family val="2"/>
            <scheme val="minor"/>
          </rPr>
          <t>Introduzca un codigo UNSPSC</t>
        </r>
      </text>
    </comment>
    <comment ref="B400" authorId="2" shapeId="0" xr:uid="{07005B25-8B01-40F4-8CFD-244FDD63A79D}">
      <text>
        <r>
          <rPr>
            <sz val="11"/>
            <color theme="1"/>
            <rFont val="Calibri"/>
            <family val="2"/>
            <scheme val="minor"/>
          </rPr>
          <t>Descripción calculada automáticamente a partir de código del artículo</t>
        </r>
      </text>
    </comment>
    <comment ref="C400" authorId="2" shapeId="0" xr:uid="{FAC5B9F1-F3EC-4602-A539-BA10B4CC0F2B}">
      <text>
        <r>
          <rPr>
            <sz val="11"/>
            <color theme="1"/>
            <rFont val="Calibri"/>
            <family val="2"/>
            <scheme val="minor"/>
          </rPr>
          <t>Seleccione un valor de la lista</t>
        </r>
      </text>
    </comment>
    <comment ref="D400" authorId="2" shapeId="0" xr:uid="{E850035E-A674-4FD3-844B-1E1AB0C07EBE}">
      <text>
        <r>
          <rPr>
            <sz val="11"/>
            <color theme="1"/>
            <rFont val="Calibri"/>
            <family val="2"/>
            <scheme val="minor"/>
          </rPr>
          <t>Introduzca un número con dos decimales como máximo. Debe ser igual o mayor a la "Cantidad Real Consumida"</t>
        </r>
      </text>
    </comment>
    <comment ref="E400" authorId="2" shapeId="0" xr:uid="{C8B1DD95-5B8A-44FB-884C-315E1903B3DF}">
      <text>
        <r>
          <rPr>
            <sz val="11"/>
            <color theme="1"/>
            <rFont val="Calibri"/>
            <family val="2"/>
            <scheme val="minor"/>
          </rPr>
          <t>Introduzca un número con dos decimales como máximo</t>
        </r>
      </text>
    </comment>
    <comment ref="F400" authorId="2" shapeId="0" xr:uid="{D3F3CEE1-B761-4982-820A-EDF24A34C19A}">
      <text>
        <r>
          <rPr>
            <sz val="11"/>
            <color theme="1"/>
            <rFont val="Calibri"/>
            <family val="2"/>
            <scheme val="minor"/>
          </rPr>
          <t>Monto calculado automáticamente por el sistema</t>
        </r>
      </text>
    </comment>
    <comment ref="A405" authorId="2" shapeId="0" xr:uid="{FEFCDC9B-1821-4DF3-853B-B012F8616504}">
      <text>
        <r>
          <rPr>
            <sz val="11"/>
            <color theme="1"/>
            <rFont val="Calibri"/>
            <family val="2"/>
            <scheme val="minor"/>
          </rPr>
          <t>Introducir un texto con el nombre o referencia de la contratación</t>
        </r>
      </text>
    </comment>
    <comment ref="B405" authorId="2" shapeId="0" xr:uid="{33C1FD36-613B-4D2E-B775-0719DDFBD310}">
      <text>
        <r>
          <rPr>
            <sz val="11"/>
            <color theme="1"/>
            <rFont val="Calibri"/>
            <family val="2"/>
            <scheme val="minor"/>
          </rPr>
          <t>Introduzca un texto con la finalidad de la contratación</t>
        </r>
      </text>
    </comment>
    <comment ref="C405" authorId="2" shapeId="0" xr:uid="{58015C95-D136-4842-A349-EED8AA65F6C7}">
      <text>
        <r>
          <rPr>
            <sz val="11"/>
            <color theme="1"/>
            <rFont val="Calibri"/>
            <family val="2"/>
            <scheme val="minor"/>
          </rPr>
          <t>Seleccionar un valor del listado</t>
        </r>
      </text>
    </comment>
    <comment ref="D405" authorId="2" shapeId="0" xr:uid="{CE1FE7F3-7465-4CE6-B9A1-79E9D503A91F}">
      <text>
        <r>
          <rPr>
            <sz val="11"/>
            <color theme="1"/>
            <rFont val="Calibri"/>
            <family val="2"/>
            <scheme val="minor"/>
          </rPr>
          <t>Seleccione el tipo de procedimiento</t>
        </r>
      </text>
    </comment>
    <comment ref="E405" authorId="2" shapeId="0" xr:uid="{A3C1CAB8-939C-4D6C-B129-97D79CCBDA96}">
      <text>
        <r>
          <rPr>
            <sz val="11"/>
            <color theme="1"/>
            <rFont val="Calibri"/>
            <family val="2"/>
            <scheme val="minor"/>
          </rPr>
          <t>Seleccione un valor de la lista</t>
        </r>
      </text>
    </comment>
    <comment ref="F405" authorId="2" shapeId="0" xr:uid="{8D5AD6E6-7B1B-4EA6-BCBA-E1E8C1C3621C}">
      <text>
        <r>
          <rPr>
            <sz val="11"/>
            <color theme="1"/>
            <rFont val="Calibri"/>
            <family val="2"/>
            <scheme val="minor"/>
          </rPr>
          <t>Introduzca el código SNIP</t>
        </r>
      </text>
    </comment>
    <comment ref="C406" authorId="2" shapeId="0" xr:uid="{AA52B73F-3E3A-41A2-8831-2515AE9E76C8}">
      <text>
        <r>
          <rPr>
            <sz val="11"/>
            <color theme="1"/>
            <rFont val="Calibri"/>
            <family val="2"/>
            <scheme val="minor"/>
          </rPr>
          <t>Introduzca la fecha de inicio del proceso, en formato dd-mm-aaaa</t>
        </r>
      </text>
    </comment>
    <comment ref="F406" authorId="2" shapeId="0" xr:uid="{090A6495-F1A1-460A-91C6-8F6BEA1B7E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7" authorId="2" shapeId="0" xr:uid="{E26E3A35-9FD6-49E2-8E04-AE7F65100149}">
      <text/>
    </comment>
    <comment ref="C408" authorId="2" shapeId="0" xr:uid="{45B453EE-DC73-4306-97E8-02EBD54BDC4B}">
      <text>
        <r>
          <rPr>
            <sz val="11"/>
            <color theme="1"/>
            <rFont val="Calibri"/>
            <family val="2"/>
            <scheme val="minor"/>
          </rPr>
          <t>Introduzca la fecha prevista de adjudicación, en formato dd-mm-aaaa</t>
        </r>
      </text>
    </comment>
    <comment ref="F408" authorId="2" shapeId="0" xr:uid="{A80BABA3-E4EF-44B6-B195-D5414646A4FB}">
      <text/>
    </comment>
    <comment ref="F409" authorId="2" shapeId="0" xr:uid="{AABF72E9-F9AD-4324-843B-93474D2A6713}">
      <text/>
    </comment>
    <comment ref="A411" authorId="2" shapeId="0" xr:uid="{C04BF78F-54A8-4213-B036-690FDE04A0CD}">
      <text>
        <r>
          <rPr>
            <sz val="11"/>
            <color theme="1"/>
            <rFont val="Calibri"/>
            <family val="2"/>
            <scheme val="minor"/>
          </rPr>
          <t>Introduzca un codigo UNSPSC</t>
        </r>
      </text>
    </comment>
    <comment ref="B411" authorId="2" shapeId="0" xr:uid="{6E017B67-D031-4A0A-A0FE-146CD9354C49}">
      <text>
        <r>
          <rPr>
            <sz val="11"/>
            <color theme="1"/>
            <rFont val="Calibri"/>
            <family val="2"/>
            <scheme val="minor"/>
          </rPr>
          <t>Descripción calculada automáticamente a partir de código del artículo</t>
        </r>
      </text>
    </comment>
    <comment ref="C411" authorId="2" shapeId="0" xr:uid="{C3CD51EB-4C17-443E-ACD0-421DCA7ABB99}">
      <text>
        <r>
          <rPr>
            <sz val="11"/>
            <color theme="1"/>
            <rFont val="Calibri"/>
            <family val="2"/>
            <scheme val="minor"/>
          </rPr>
          <t>Seleccione un valor de la lista</t>
        </r>
      </text>
    </comment>
    <comment ref="D411" authorId="2" shapeId="0" xr:uid="{195AB268-68CE-44C1-800F-4BB51B251411}">
      <text>
        <r>
          <rPr>
            <sz val="11"/>
            <color theme="1"/>
            <rFont val="Calibri"/>
            <family val="2"/>
            <scheme val="minor"/>
          </rPr>
          <t>Introduzca un número con dos decimales como máximo. Debe ser igual o mayor a la "Cantidad Real Consumida"</t>
        </r>
      </text>
    </comment>
    <comment ref="E411" authorId="2" shapeId="0" xr:uid="{EECA72D7-9FCB-4C9E-BFBF-12FED2621954}">
      <text>
        <r>
          <rPr>
            <sz val="11"/>
            <color theme="1"/>
            <rFont val="Calibri"/>
            <family val="2"/>
            <scheme val="minor"/>
          </rPr>
          <t>Introduzca un número con dos decimales como máximo</t>
        </r>
      </text>
    </comment>
    <comment ref="F411" authorId="2" shapeId="0" xr:uid="{D1BB7E0C-EB63-4A68-82AC-E38FA9B22CB1}">
      <text>
        <r>
          <rPr>
            <sz val="11"/>
            <color theme="1"/>
            <rFont val="Calibri"/>
            <family val="2"/>
            <scheme val="minor"/>
          </rPr>
          <t>Monto calculado automáticamente por el sistema</t>
        </r>
      </text>
    </comment>
    <comment ref="A416" authorId="2" shapeId="0" xr:uid="{C833363E-911F-4F30-8EDD-BC78DEB3333F}">
      <text>
        <r>
          <rPr>
            <sz val="11"/>
            <color theme="1"/>
            <rFont val="Calibri"/>
            <family val="2"/>
            <scheme val="minor"/>
          </rPr>
          <t>Introducir un texto con el nombre o referencia de la contratación</t>
        </r>
      </text>
    </comment>
    <comment ref="B416" authorId="2" shapeId="0" xr:uid="{92C9EF44-AE64-4E1A-95AC-2D1E61F7E49C}">
      <text>
        <r>
          <rPr>
            <sz val="11"/>
            <color theme="1"/>
            <rFont val="Calibri"/>
            <family val="2"/>
            <scheme val="minor"/>
          </rPr>
          <t>Introduzca un texto con la finalidad de la contratación</t>
        </r>
      </text>
    </comment>
    <comment ref="C416" authorId="2" shapeId="0" xr:uid="{36ED993E-6654-4875-A6D1-8837D322E3B7}">
      <text>
        <r>
          <rPr>
            <sz val="11"/>
            <color theme="1"/>
            <rFont val="Calibri"/>
            <family val="2"/>
            <scheme val="minor"/>
          </rPr>
          <t>Seleccionar un valor del listado</t>
        </r>
      </text>
    </comment>
    <comment ref="D416" authorId="2" shapeId="0" xr:uid="{FC1D02A2-420C-4B6C-A032-7A364AC99270}">
      <text>
        <r>
          <rPr>
            <sz val="11"/>
            <color theme="1"/>
            <rFont val="Calibri"/>
            <family val="2"/>
            <scheme val="minor"/>
          </rPr>
          <t>Seleccione el tipo de procedimiento</t>
        </r>
      </text>
    </comment>
    <comment ref="E416" authorId="2" shapeId="0" xr:uid="{1775AC16-E217-4B96-A8A9-B29344AB4433}">
      <text>
        <r>
          <rPr>
            <sz val="11"/>
            <color theme="1"/>
            <rFont val="Calibri"/>
            <family val="2"/>
            <scheme val="minor"/>
          </rPr>
          <t>Seleccione un valor de la lista</t>
        </r>
      </text>
    </comment>
    <comment ref="F416" authorId="2" shapeId="0" xr:uid="{5DE8115B-3088-4E51-A1FA-77EAA711B814}">
      <text>
        <r>
          <rPr>
            <sz val="11"/>
            <color theme="1"/>
            <rFont val="Calibri"/>
            <family val="2"/>
            <scheme val="minor"/>
          </rPr>
          <t>Introduzca el código SNIP</t>
        </r>
      </text>
    </comment>
    <comment ref="C417" authorId="2" shapeId="0" xr:uid="{B4D69FB0-4E60-46A6-B8AF-9207828F9C2D}">
      <text>
        <r>
          <rPr>
            <sz val="11"/>
            <color theme="1"/>
            <rFont val="Calibri"/>
            <family val="2"/>
            <scheme val="minor"/>
          </rPr>
          <t>Introduzca la fecha de inicio del proceso, en formato dd-mm-aaaa</t>
        </r>
      </text>
    </comment>
    <comment ref="F417" authorId="2" shapeId="0" xr:uid="{E2522941-CF76-4DBE-8A76-885F39AC35D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8" authorId="2" shapeId="0" xr:uid="{6DA9CFDD-AA03-4BAD-90CD-86F94A850C62}">
      <text/>
    </comment>
    <comment ref="C419" authorId="2" shapeId="0" xr:uid="{17929722-E3A8-4BBD-A94C-FFBA9902F6BE}">
      <text>
        <r>
          <rPr>
            <sz val="11"/>
            <color theme="1"/>
            <rFont val="Calibri"/>
            <family val="2"/>
            <scheme val="minor"/>
          </rPr>
          <t>Introduzca la fecha prevista de adjudicación, en formato dd-mm-aaaa</t>
        </r>
      </text>
    </comment>
    <comment ref="F419" authorId="2" shapeId="0" xr:uid="{8A026A3D-D4CF-44B7-B78D-D2FC069BCD02}">
      <text/>
    </comment>
    <comment ref="F420" authorId="2" shapeId="0" xr:uid="{CD6275FB-C1BC-47D9-BF0F-56F5D0419ED7}">
      <text/>
    </comment>
    <comment ref="A422" authorId="2" shapeId="0" xr:uid="{F239059A-682E-4CB0-BD2F-068758C0B7F2}">
      <text>
        <r>
          <rPr>
            <sz val="11"/>
            <color theme="1"/>
            <rFont val="Calibri"/>
            <family val="2"/>
            <scheme val="minor"/>
          </rPr>
          <t>Introduzca un codigo UNSPSC</t>
        </r>
      </text>
    </comment>
    <comment ref="B422" authorId="2" shapeId="0" xr:uid="{83274DB7-7015-4C0D-A209-F6314497FDDD}">
      <text>
        <r>
          <rPr>
            <sz val="11"/>
            <color theme="1"/>
            <rFont val="Calibri"/>
            <family val="2"/>
            <scheme val="minor"/>
          </rPr>
          <t>Descripción calculada automáticamente a partir de código del artículo</t>
        </r>
      </text>
    </comment>
    <comment ref="C422" authorId="2" shapeId="0" xr:uid="{549492A6-2D96-4029-BD2D-A0663D790BC1}">
      <text>
        <r>
          <rPr>
            <sz val="11"/>
            <color theme="1"/>
            <rFont val="Calibri"/>
            <family val="2"/>
            <scheme val="minor"/>
          </rPr>
          <t>Seleccione un valor de la lista</t>
        </r>
      </text>
    </comment>
    <comment ref="D422" authorId="2" shapeId="0" xr:uid="{ACC4E7EE-3159-482D-8911-5ACC8A6DD796}">
      <text>
        <r>
          <rPr>
            <sz val="11"/>
            <color theme="1"/>
            <rFont val="Calibri"/>
            <family val="2"/>
            <scheme val="minor"/>
          </rPr>
          <t>Introduzca un número con dos decimales como máximo. Debe ser igual o mayor a la "Cantidad Real Consumida"</t>
        </r>
      </text>
    </comment>
    <comment ref="E422" authorId="2" shapeId="0" xr:uid="{9DBF23EB-8545-41F7-9CA5-DA90D1D9CE52}">
      <text>
        <r>
          <rPr>
            <sz val="11"/>
            <color theme="1"/>
            <rFont val="Calibri"/>
            <family val="2"/>
            <scheme val="minor"/>
          </rPr>
          <t>Introduzca un número con dos decimales como máximo</t>
        </r>
      </text>
    </comment>
    <comment ref="F422" authorId="2" shapeId="0" xr:uid="{45124A14-BF8D-452B-A4E8-307C01B672BF}">
      <text>
        <r>
          <rPr>
            <sz val="11"/>
            <color theme="1"/>
            <rFont val="Calibri"/>
            <family val="2"/>
            <scheme val="minor"/>
          </rPr>
          <t>Monto calculado automáticamente por el sistema</t>
        </r>
      </text>
    </comment>
    <comment ref="A427" authorId="2" shapeId="0" xr:uid="{35C9DB57-9331-4679-85D5-3F1272997F6B}">
      <text>
        <r>
          <rPr>
            <sz val="11"/>
            <color theme="1"/>
            <rFont val="Calibri"/>
            <family val="2"/>
            <scheme val="minor"/>
          </rPr>
          <t>Introducir un texto con el nombre o referencia de la contratación</t>
        </r>
      </text>
    </comment>
    <comment ref="B427" authorId="2" shapeId="0" xr:uid="{AAF1E46B-D98A-4A55-AA65-764C674A7E34}">
      <text>
        <r>
          <rPr>
            <sz val="11"/>
            <color theme="1"/>
            <rFont val="Calibri"/>
            <family val="2"/>
            <scheme val="minor"/>
          </rPr>
          <t>Introduzca un texto con la finalidad de la contratación</t>
        </r>
      </text>
    </comment>
    <comment ref="C427" authorId="2" shapeId="0" xr:uid="{A7A03BAF-0751-463B-9A95-1F46A50A31A7}">
      <text>
        <r>
          <rPr>
            <sz val="11"/>
            <color theme="1"/>
            <rFont val="Calibri"/>
            <family val="2"/>
            <scheme val="minor"/>
          </rPr>
          <t>Seleccionar un valor del listado</t>
        </r>
      </text>
    </comment>
    <comment ref="D427" authorId="2" shapeId="0" xr:uid="{8A95A166-80CD-4DE8-8735-44780DB3969B}">
      <text>
        <r>
          <rPr>
            <sz val="11"/>
            <color theme="1"/>
            <rFont val="Calibri"/>
            <family val="2"/>
            <scheme val="minor"/>
          </rPr>
          <t>Seleccione el tipo de procedimiento</t>
        </r>
      </text>
    </comment>
    <comment ref="E427" authorId="2" shapeId="0" xr:uid="{FD695A10-9EDD-484B-89AC-DE01CFB21631}">
      <text>
        <r>
          <rPr>
            <sz val="11"/>
            <color theme="1"/>
            <rFont val="Calibri"/>
            <family val="2"/>
            <scheme val="minor"/>
          </rPr>
          <t>Seleccione un valor de la lista</t>
        </r>
      </text>
    </comment>
    <comment ref="F427" authorId="2" shapeId="0" xr:uid="{D9760B3E-C69B-45E6-8534-37F584FF12C3}">
      <text>
        <r>
          <rPr>
            <sz val="11"/>
            <color theme="1"/>
            <rFont val="Calibri"/>
            <family val="2"/>
            <scheme val="minor"/>
          </rPr>
          <t>Introduzca el código SNIP</t>
        </r>
      </text>
    </comment>
    <comment ref="C428" authorId="2" shapeId="0" xr:uid="{F335EF68-414F-427E-A373-E1C438D171FD}">
      <text>
        <r>
          <rPr>
            <sz val="11"/>
            <color theme="1"/>
            <rFont val="Calibri"/>
            <family val="2"/>
            <scheme val="minor"/>
          </rPr>
          <t>Introduzca la fecha de inicio del proceso, en formato dd-mm-aaaa</t>
        </r>
      </text>
    </comment>
    <comment ref="F428" authorId="2" shapeId="0" xr:uid="{ECB50F6D-19DA-4067-BB73-4C0A071A21C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9" authorId="2" shapeId="0" xr:uid="{B831F832-46B1-499A-9F48-060C14124121}">
      <text/>
    </comment>
    <comment ref="C430" authorId="2" shapeId="0" xr:uid="{160A1263-A445-4DEC-B60B-33D9D5881585}">
      <text>
        <r>
          <rPr>
            <sz val="11"/>
            <color theme="1"/>
            <rFont val="Calibri"/>
            <family val="2"/>
            <scheme val="minor"/>
          </rPr>
          <t>Introduzca la fecha prevista de adjudicación, en formato dd-mm-aaaa</t>
        </r>
      </text>
    </comment>
    <comment ref="F430" authorId="2" shapeId="0" xr:uid="{FC687A3A-D834-4843-BC78-0E20D5BF97BC}">
      <text/>
    </comment>
    <comment ref="F431" authorId="2" shapeId="0" xr:uid="{F096CEF8-ACD1-4D9F-B186-47AE157B27C4}">
      <text/>
    </comment>
    <comment ref="A433" authorId="2" shapeId="0" xr:uid="{9D88292D-E0E4-4381-AE04-A83849BA7FA4}">
      <text>
        <r>
          <rPr>
            <sz val="11"/>
            <color theme="1"/>
            <rFont val="Calibri"/>
            <family val="2"/>
            <scheme val="minor"/>
          </rPr>
          <t>Introduzca un codigo UNSPSC</t>
        </r>
      </text>
    </comment>
    <comment ref="B433" authorId="2" shapeId="0" xr:uid="{966BA478-3A74-4068-A341-B2AF97F4EA0A}">
      <text>
        <r>
          <rPr>
            <sz val="11"/>
            <color theme="1"/>
            <rFont val="Calibri"/>
            <family val="2"/>
            <scheme val="minor"/>
          </rPr>
          <t>Descripción calculada automáticamente a partir de código del artículo</t>
        </r>
      </text>
    </comment>
    <comment ref="C433" authorId="2" shapeId="0" xr:uid="{7422C16B-9263-4C23-913E-1EADE0FBF89E}">
      <text>
        <r>
          <rPr>
            <sz val="11"/>
            <color theme="1"/>
            <rFont val="Calibri"/>
            <family val="2"/>
            <scheme val="minor"/>
          </rPr>
          <t>Seleccione un valor de la lista</t>
        </r>
      </text>
    </comment>
    <comment ref="D433" authorId="2" shapeId="0" xr:uid="{724A7E12-ABB5-4C27-91AA-A2E8410D200F}">
      <text>
        <r>
          <rPr>
            <sz val="11"/>
            <color theme="1"/>
            <rFont val="Calibri"/>
            <family val="2"/>
            <scheme val="minor"/>
          </rPr>
          <t>Introduzca un número con dos decimales como máximo. Debe ser igual o mayor a la "Cantidad Real Consumida"</t>
        </r>
      </text>
    </comment>
    <comment ref="E433" authorId="2" shapeId="0" xr:uid="{7E795F03-F269-443E-B797-CEB56EB3ED1E}">
      <text>
        <r>
          <rPr>
            <sz val="11"/>
            <color theme="1"/>
            <rFont val="Calibri"/>
            <family val="2"/>
            <scheme val="minor"/>
          </rPr>
          <t>Introduzca un número con dos decimales como máximo</t>
        </r>
      </text>
    </comment>
    <comment ref="F433" authorId="2" shapeId="0" xr:uid="{A2951A5A-1F25-4073-B7BC-493B25A7834F}">
      <text>
        <r>
          <rPr>
            <sz val="11"/>
            <color theme="1"/>
            <rFont val="Calibri"/>
            <family val="2"/>
            <scheme val="minor"/>
          </rPr>
          <t>Monto calculado automáticamente por el sistema</t>
        </r>
      </text>
    </comment>
    <comment ref="A438" authorId="2" shapeId="0" xr:uid="{119A8E63-DFE1-4B0D-A3CC-C1D972DA5AE9}">
      <text>
        <r>
          <rPr>
            <sz val="11"/>
            <color theme="1"/>
            <rFont val="Calibri"/>
            <family val="2"/>
            <scheme val="minor"/>
          </rPr>
          <t>Introducir un texto con el nombre o referencia de la contratación</t>
        </r>
      </text>
    </comment>
    <comment ref="B438" authorId="2" shapeId="0" xr:uid="{43C2CA2E-403D-4C7A-82A2-79A9842C92EA}">
      <text>
        <r>
          <rPr>
            <sz val="11"/>
            <color theme="1"/>
            <rFont val="Calibri"/>
            <family val="2"/>
            <scheme val="minor"/>
          </rPr>
          <t>Introduzca un texto con la finalidad de la contratación</t>
        </r>
      </text>
    </comment>
    <comment ref="C438" authorId="2" shapeId="0" xr:uid="{D0C9B724-5215-4E3B-A1DF-16F0CF4932D2}">
      <text>
        <r>
          <rPr>
            <sz val="11"/>
            <color theme="1"/>
            <rFont val="Calibri"/>
            <family val="2"/>
            <scheme val="minor"/>
          </rPr>
          <t>Seleccionar un valor del listado</t>
        </r>
      </text>
    </comment>
    <comment ref="D438" authorId="2" shapeId="0" xr:uid="{E85F5677-8AB1-4171-83FB-723E3AA77A7E}">
      <text>
        <r>
          <rPr>
            <sz val="11"/>
            <color theme="1"/>
            <rFont val="Calibri"/>
            <family val="2"/>
            <scheme val="minor"/>
          </rPr>
          <t>Seleccione el tipo de procedimiento</t>
        </r>
      </text>
    </comment>
    <comment ref="E438" authorId="2" shapeId="0" xr:uid="{6200B00B-DFE8-4A68-8301-5D548E352A8C}">
      <text>
        <r>
          <rPr>
            <sz val="11"/>
            <color theme="1"/>
            <rFont val="Calibri"/>
            <family val="2"/>
            <scheme val="minor"/>
          </rPr>
          <t>Seleccione un valor de la lista</t>
        </r>
      </text>
    </comment>
    <comment ref="F438" authorId="2" shapeId="0" xr:uid="{7EA3784F-B514-4868-B2B4-1BAC567D900F}">
      <text>
        <r>
          <rPr>
            <sz val="11"/>
            <color theme="1"/>
            <rFont val="Calibri"/>
            <family val="2"/>
            <scheme val="minor"/>
          </rPr>
          <t>Introduzca el código SNIP</t>
        </r>
      </text>
    </comment>
    <comment ref="C439" authorId="2" shapeId="0" xr:uid="{CB4182E6-970C-4A44-BF9A-B54B17FA5273}">
      <text>
        <r>
          <rPr>
            <sz val="11"/>
            <color theme="1"/>
            <rFont val="Calibri"/>
            <family val="2"/>
            <scheme val="minor"/>
          </rPr>
          <t>Introduzca la fecha de inicio del proceso, en formato dd-mm-aaaa</t>
        </r>
      </text>
    </comment>
    <comment ref="F439" authorId="2" shapeId="0" xr:uid="{1E1AAC83-69D3-4B9C-97C3-EABCA9C201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0" authorId="2" shapeId="0" xr:uid="{9A60B921-224B-4773-91C6-98CE6BE38816}">
      <text/>
    </comment>
    <comment ref="C441" authorId="2" shapeId="0" xr:uid="{7C15A4B2-FE28-491F-91F2-D74B46F61D84}">
      <text>
        <r>
          <rPr>
            <sz val="11"/>
            <color theme="1"/>
            <rFont val="Calibri"/>
            <family val="2"/>
            <scheme val="minor"/>
          </rPr>
          <t>Introduzca la fecha prevista de adjudicación, en formato dd-mm-aaaa</t>
        </r>
      </text>
    </comment>
    <comment ref="F441" authorId="2" shapeId="0" xr:uid="{8AA8E393-4815-45AE-9921-E7FC0594743A}">
      <text/>
    </comment>
    <comment ref="F442" authorId="2" shapeId="0" xr:uid="{3622CF6D-C000-4E11-AE54-D8DD50296F93}">
      <text/>
    </comment>
    <comment ref="A444" authorId="2" shapeId="0" xr:uid="{CE83E5D5-4D25-4065-AE8A-E3033049C2E6}">
      <text>
        <r>
          <rPr>
            <sz val="11"/>
            <color theme="1"/>
            <rFont val="Calibri"/>
            <family val="2"/>
            <scheme val="minor"/>
          </rPr>
          <t>Introduzca un codigo UNSPSC</t>
        </r>
      </text>
    </comment>
    <comment ref="B444" authorId="2" shapeId="0" xr:uid="{2CE9A257-2D49-4F2C-A67C-2E316F104E75}">
      <text>
        <r>
          <rPr>
            <sz val="11"/>
            <color theme="1"/>
            <rFont val="Calibri"/>
            <family val="2"/>
            <scheme val="minor"/>
          </rPr>
          <t>Descripción calculada automáticamente a partir de código del artículo</t>
        </r>
      </text>
    </comment>
    <comment ref="C444" authorId="2" shapeId="0" xr:uid="{A3A75C14-C98B-412F-B0CA-594042709B0C}">
      <text>
        <r>
          <rPr>
            <sz val="11"/>
            <color theme="1"/>
            <rFont val="Calibri"/>
            <family val="2"/>
            <scheme val="minor"/>
          </rPr>
          <t>Seleccione un valor de la lista</t>
        </r>
      </text>
    </comment>
    <comment ref="D444" authorId="2" shapeId="0" xr:uid="{88AE8CCC-262F-40AF-B25C-88FB6803793E}">
      <text>
        <r>
          <rPr>
            <sz val="11"/>
            <color theme="1"/>
            <rFont val="Calibri"/>
            <family val="2"/>
            <scheme val="minor"/>
          </rPr>
          <t>Introduzca un número con dos decimales como máximo. Debe ser igual o mayor a la "Cantidad Real Consumida"</t>
        </r>
      </text>
    </comment>
    <comment ref="E444" authorId="2" shapeId="0" xr:uid="{97CC6AE6-757B-4B61-B9D1-71B866C5167C}">
      <text>
        <r>
          <rPr>
            <sz val="11"/>
            <color theme="1"/>
            <rFont val="Calibri"/>
            <family val="2"/>
            <scheme val="minor"/>
          </rPr>
          <t>Introduzca un número con dos decimales como máximo</t>
        </r>
      </text>
    </comment>
    <comment ref="F444" authorId="2" shapeId="0" xr:uid="{DDD158E5-A19D-4DE5-B4D1-EE9C89D8F1D1}">
      <text>
        <r>
          <rPr>
            <sz val="11"/>
            <color theme="1"/>
            <rFont val="Calibri"/>
            <family val="2"/>
            <scheme val="minor"/>
          </rPr>
          <t>Monto calculado automáticamente por el sistema</t>
        </r>
      </text>
    </comment>
    <comment ref="A449" authorId="2" shapeId="0" xr:uid="{1B24F8B9-5405-4814-8789-DA568F0FFE7D}">
      <text>
        <r>
          <rPr>
            <sz val="11"/>
            <color theme="1"/>
            <rFont val="Calibri"/>
            <family val="2"/>
            <scheme val="minor"/>
          </rPr>
          <t>Introducir un texto con el nombre o referencia de la contratación</t>
        </r>
      </text>
    </comment>
    <comment ref="B449" authorId="2" shapeId="0" xr:uid="{FDF40643-2756-49A7-A904-8AFCAC12346B}">
      <text>
        <r>
          <rPr>
            <sz val="11"/>
            <color theme="1"/>
            <rFont val="Calibri"/>
            <family val="2"/>
            <scheme val="minor"/>
          </rPr>
          <t>Introduzca un texto con la finalidad de la contratación</t>
        </r>
      </text>
    </comment>
    <comment ref="C449" authorId="2" shapeId="0" xr:uid="{B2E13918-8F86-4BDF-88D5-C9D819454AE8}">
      <text>
        <r>
          <rPr>
            <sz val="11"/>
            <color theme="1"/>
            <rFont val="Calibri"/>
            <family val="2"/>
            <scheme val="minor"/>
          </rPr>
          <t>Seleccionar un valor del listado</t>
        </r>
      </text>
    </comment>
    <comment ref="D449" authorId="2" shapeId="0" xr:uid="{4FDF0888-D94A-42B2-A003-8C6D8352B780}">
      <text>
        <r>
          <rPr>
            <sz val="11"/>
            <color theme="1"/>
            <rFont val="Calibri"/>
            <family val="2"/>
            <scheme val="minor"/>
          </rPr>
          <t>Seleccione el tipo de procedimiento</t>
        </r>
      </text>
    </comment>
    <comment ref="E449" authorId="2" shapeId="0" xr:uid="{4AD310A1-9958-4510-AAAA-C5B4627BA069}">
      <text>
        <r>
          <rPr>
            <sz val="11"/>
            <color theme="1"/>
            <rFont val="Calibri"/>
            <family val="2"/>
            <scheme val="minor"/>
          </rPr>
          <t>Seleccione un valor de la lista</t>
        </r>
      </text>
    </comment>
    <comment ref="F449" authorId="2" shapeId="0" xr:uid="{DC42CFC2-6781-48CA-84C9-549FBA6D7D79}">
      <text>
        <r>
          <rPr>
            <sz val="11"/>
            <color theme="1"/>
            <rFont val="Calibri"/>
            <family val="2"/>
            <scheme val="minor"/>
          </rPr>
          <t>Introduzca el código SNIP</t>
        </r>
      </text>
    </comment>
    <comment ref="C450" authorId="2" shapeId="0" xr:uid="{3CF3A609-2E5D-44AF-90CF-0B99CE3A101D}">
      <text>
        <r>
          <rPr>
            <sz val="11"/>
            <color theme="1"/>
            <rFont val="Calibri"/>
            <family val="2"/>
            <scheme val="minor"/>
          </rPr>
          <t>Introduzca la fecha de inicio del proceso, en formato dd-mm-aaaa</t>
        </r>
      </text>
    </comment>
    <comment ref="F450" authorId="2" shapeId="0" xr:uid="{2E238C66-854C-4CB2-9088-0C4E10D8C9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1" authorId="2" shapeId="0" xr:uid="{6002FD58-9F0A-46BC-9078-71BA31334659}">
      <text/>
    </comment>
    <comment ref="C452" authorId="2" shapeId="0" xr:uid="{45E065D8-AF0A-4CCD-8811-C7E5F48F230C}">
      <text>
        <r>
          <rPr>
            <sz val="11"/>
            <color theme="1"/>
            <rFont val="Calibri"/>
            <family val="2"/>
            <scheme val="minor"/>
          </rPr>
          <t>Introduzca la fecha prevista de adjudicación, en formato dd-mm-aaaa</t>
        </r>
      </text>
    </comment>
    <comment ref="F452" authorId="2" shapeId="0" xr:uid="{90D85471-8120-4D26-B96C-E9A1A6E3A5BA}">
      <text/>
    </comment>
    <comment ref="F453" authorId="2" shapeId="0" xr:uid="{0D7E891B-F9AE-405A-AC76-24AC8C07E144}">
      <text/>
    </comment>
    <comment ref="A455" authorId="2" shapeId="0" xr:uid="{7E943620-5ED7-4509-82C3-E5BD89A4918C}">
      <text>
        <r>
          <rPr>
            <sz val="11"/>
            <color theme="1"/>
            <rFont val="Calibri"/>
            <family val="2"/>
            <scheme val="minor"/>
          </rPr>
          <t>Introduzca un codigo UNSPSC</t>
        </r>
      </text>
    </comment>
    <comment ref="B455" authorId="2" shapeId="0" xr:uid="{549B5050-A5B3-481C-A365-BBF2A0276643}">
      <text>
        <r>
          <rPr>
            <sz val="11"/>
            <color theme="1"/>
            <rFont val="Calibri"/>
            <family val="2"/>
            <scheme val="minor"/>
          </rPr>
          <t>Descripción calculada automáticamente a partir de código del artículo</t>
        </r>
      </text>
    </comment>
    <comment ref="C455" authorId="2" shapeId="0" xr:uid="{EE68C1BE-270C-4E08-BE29-3A581EB29BDE}">
      <text>
        <r>
          <rPr>
            <sz val="11"/>
            <color theme="1"/>
            <rFont val="Calibri"/>
            <family val="2"/>
            <scheme val="minor"/>
          </rPr>
          <t>Seleccione un valor de la lista</t>
        </r>
      </text>
    </comment>
    <comment ref="D455" authorId="2" shapeId="0" xr:uid="{54A03064-8EE5-4EBE-A3CB-E2A215D23064}">
      <text>
        <r>
          <rPr>
            <sz val="11"/>
            <color theme="1"/>
            <rFont val="Calibri"/>
            <family val="2"/>
            <scheme val="minor"/>
          </rPr>
          <t>Introduzca un número con dos decimales como máximo. Debe ser igual o mayor a la "Cantidad Real Consumida"</t>
        </r>
      </text>
    </comment>
    <comment ref="E455" authorId="2" shapeId="0" xr:uid="{E3F3370B-32D1-4011-AE63-A27C1D00B02B}">
      <text>
        <r>
          <rPr>
            <sz val="11"/>
            <color theme="1"/>
            <rFont val="Calibri"/>
            <family val="2"/>
            <scheme val="minor"/>
          </rPr>
          <t>Introduzca un número con dos decimales como máximo</t>
        </r>
      </text>
    </comment>
    <comment ref="F455" authorId="2" shapeId="0" xr:uid="{0BCA37EA-5471-4595-A254-47FC9A3818D8}">
      <text>
        <r>
          <rPr>
            <sz val="11"/>
            <color theme="1"/>
            <rFont val="Calibri"/>
            <family val="2"/>
            <scheme val="minor"/>
          </rPr>
          <t>Monto calculado automáticamente por el sistema</t>
        </r>
      </text>
    </comment>
    <comment ref="A460" authorId="2" shapeId="0" xr:uid="{B9C2140A-E565-4D99-B1D3-A161B5E63AFD}">
      <text>
        <r>
          <rPr>
            <sz val="11"/>
            <color theme="1"/>
            <rFont val="Calibri"/>
            <family val="2"/>
            <scheme val="minor"/>
          </rPr>
          <t>Introducir un texto con el nombre o referencia de la contratación</t>
        </r>
      </text>
    </comment>
    <comment ref="B460" authorId="2" shapeId="0" xr:uid="{FA6ED48E-E75B-4EE8-8C62-374AA243DAF4}">
      <text>
        <r>
          <rPr>
            <sz val="11"/>
            <color theme="1"/>
            <rFont val="Calibri"/>
            <family val="2"/>
            <scheme val="minor"/>
          </rPr>
          <t>Introduzca un texto con la finalidad de la contratación</t>
        </r>
      </text>
    </comment>
    <comment ref="C460" authorId="2" shapeId="0" xr:uid="{7BB5C952-A17D-47B2-8650-E1FE7132C30C}">
      <text>
        <r>
          <rPr>
            <sz val="11"/>
            <color theme="1"/>
            <rFont val="Calibri"/>
            <family val="2"/>
            <scheme val="minor"/>
          </rPr>
          <t>Seleccionar un valor del listado</t>
        </r>
      </text>
    </comment>
    <comment ref="D460" authorId="2" shapeId="0" xr:uid="{602AA3E5-7BDA-43B7-BD20-1EC291785CE9}">
      <text>
        <r>
          <rPr>
            <sz val="11"/>
            <color theme="1"/>
            <rFont val="Calibri"/>
            <family val="2"/>
            <scheme val="minor"/>
          </rPr>
          <t>Seleccione el tipo de procedimiento</t>
        </r>
      </text>
    </comment>
    <comment ref="E460" authorId="2" shapeId="0" xr:uid="{30F6D9DB-32E8-4136-A37D-21D5B297C363}">
      <text>
        <r>
          <rPr>
            <sz val="11"/>
            <color theme="1"/>
            <rFont val="Calibri"/>
            <family val="2"/>
            <scheme val="minor"/>
          </rPr>
          <t>Seleccione un valor de la lista</t>
        </r>
      </text>
    </comment>
    <comment ref="F460" authorId="2" shapeId="0" xr:uid="{1E720487-92D6-4837-8D19-5D6833D61838}">
      <text>
        <r>
          <rPr>
            <sz val="11"/>
            <color theme="1"/>
            <rFont val="Calibri"/>
            <family val="2"/>
            <scheme val="minor"/>
          </rPr>
          <t>Introduzca el código SNIP</t>
        </r>
      </text>
    </comment>
    <comment ref="C461" authorId="2" shapeId="0" xr:uid="{0B2F2905-6504-4B6A-9250-E8A57D10F125}">
      <text>
        <r>
          <rPr>
            <sz val="11"/>
            <color theme="1"/>
            <rFont val="Calibri"/>
            <family val="2"/>
            <scheme val="minor"/>
          </rPr>
          <t>Introduzca la fecha de inicio del proceso, en formato dd-mm-aaaa</t>
        </r>
      </text>
    </comment>
    <comment ref="F461" authorId="2" shapeId="0" xr:uid="{CC062A3E-A624-4B5E-8C61-5725D80242D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2" authorId="2" shapeId="0" xr:uid="{3EA174B4-99D2-49E4-A489-E0CF4489D8F6}">
      <text/>
    </comment>
    <comment ref="C463" authorId="2" shapeId="0" xr:uid="{5816AFEF-3C94-44BF-9065-42B219A69E93}">
      <text>
        <r>
          <rPr>
            <sz val="11"/>
            <color theme="1"/>
            <rFont val="Calibri"/>
            <family val="2"/>
            <scheme val="minor"/>
          </rPr>
          <t>Introduzca la fecha prevista de adjudicación, en formato dd-mm-aaaa</t>
        </r>
      </text>
    </comment>
    <comment ref="F463" authorId="2" shapeId="0" xr:uid="{B62C72A0-CCF3-4CA9-8D2E-710EE0B41A80}">
      <text/>
    </comment>
    <comment ref="F464" authorId="2" shapeId="0" xr:uid="{23EB68FC-7C5B-47F5-8DA3-634F0198ED06}">
      <text/>
    </comment>
    <comment ref="A466" authorId="2" shapeId="0" xr:uid="{5FC5805F-3231-4745-937B-7796B1508AFB}">
      <text>
        <r>
          <rPr>
            <sz val="11"/>
            <color theme="1"/>
            <rFont val="Calibri"/>
            <family val="2"/>
            <scheme val="minor"/>
          </rPr>
          <t>Introduzca un codigo UNSPSC</t>
        </r>
      </text>
    </comment>
    <comment ref="B466" authorId="2" shapeId="0" xr:uid="{361D5EE2-4351-4058-9053-937D0810D39E}">
      <text>
        <r>
          <rPr>
            <sz val="11"/>
            <color theme="1"/>
            <rFont val="Calibri"/>
            <family val="2"/>
            <scheme val="minor"/>
          </rPr>
          <t>Descripción calculada automáticamente a partir de código del artículo</t>
        </r>
      </text>
    </comment>
    <comment ref="C466" authorId="2" shapeId="0" xr:uid="{57482D6B-70DA-4F6A-84C9-6559BC0C2086}">
      <text>
        <r>
          <rPr>
            <sz val="11"/>
            <color theme="1"/>
            <rFont val="Calibri"/>
            <family val="2"/>
            <scheme val="minor"/>
          </rPr>
          <t>Seleccione un valor de la lista</t>
        </r>
      </text>
    </comment>
    <comment ref="D466" authorId="2" shapeId="0" xr:uid="{96665F11-8DBE-4492-842B-C5D166879F07}">
      <text>
        <r>
          <rPr>
            <sz val="11"/>
            <color theme="1"/>
            <rFont val="Calibri"/>
            <family val="2"/>
            <scheme val="minor"/>
          </rPr>
          <t>Introduzca un número con dos decimales como máximo. Debe ser igual o mayor a la "Cantidad Real Consumida"</t>
        </r>
      </text>
    </comment>
    <comment ref="E466" authorId="2" shapeId="0" xr:uid="{8CEB2C3B-13AB-4159-8A17-2E7C0373E367}">
      <text>
        <r>
          <rPr>
            <sz val="11"/>
            <color theme="1"/>
            <rFont val="Calibri"/>
            <family val="2"/>
            <scheme val="minor"/>
          </rPr>
          <t>Introduzca un número con dos decimales como máximo</t>
        </r>
      </text>
    </comment>
    <comment ref="F466" authorId="2" shapeId="0" xr:uid="{8971D1FE-C893-4981-85F8-949EE95FF363}">
      <text>
        <r>
          <rPr>
            <sz val="11"/>
            <color theme="1"/>
            <rFont val="Calibri"/>
            <family val="2"/>
            <scheme val="minor"/>
          </rPr>
          <t>Monto calculado automáticamente por el sistema</t>
        </r>
      </text>
    </comment>
    <comment ref="A511" authorId="2" shapeId="0" xr:uid="{913DB002-31C2-422F-B60D-12031AD95C32}">
      <text>
        <r>
          <rPr>
            <sz val="11"/>
            <color theme="1"/>
            <rFont val="Calibri"/>
            <family val="2"/>
            <scheme val="minor"/>
          </rPr>
          <t>Introducir un texto con el nombre o referencia de la contratación</t>
        </r>
      </text>
    </comment>
    <comment ref="B511" authorId="2" shapeId="0" xr:uid="{902A4A94-F63C-4895-B249-FA12FCE99931}">
      <text>
        <r>
          <rPr>
            <sz val="11"/>
            <color theme="1"/>
            <rFont val="Calibri"/>
            <family val="2"/>
            <scheme val="minor"/>
          </rPr>
          <t>Introduzca un texto con la finalidad de la contratación</t>
        </r>
      </text>
    </comment>
    <comment ref="C511" authorId="2" shapeId="0" xr:uid="{3728D59F-8F24-423E-8C48-331420977110}">
      <text>
        <r>
          <rPr>
            <sz val="11"/>
            <color theme="1"/>
            <rFont val="Calibri"/>
            <family val="2"/>
            <scheme val="minor"/>
          </rPr>
          <t>Seleccionar un valor del listado</t>
        </r>
      </text>
    </comment>
    <comment ref="D511" authorId="2" shapeId="0" xr:uid="{36E29B1C-83D0-4BFE-BD59-D26C44EE13EE}">
      <text>
        <r>
          <rPr>
            <sz val="11"/>
            <color theme="1"/>
            <rFont val="Calibri"/>
            <family val="2"/>
            <scheme val="minor"/>
          </rPr>
          <t>Seleccione el tipo de procedimiento</t>
        </r>
      </text>
    </comment>
    <comment ref="E511" authorId="2" shapeId="0" xr:uid="{BEEAB1B5-C01E-47D4-B221-92981475E18B}">
      <text>
        <r>
          <rPr>
            <sz val="11"/>
            <color theme="1"/>
            <rFont val="Calibri"/>
            <family val="2"/>
            <scheme val="minor"/>
          </rPr>
          <t>Seleccione un valor de la lista</t>
        </r>
      </text>
    </comment>
    <comment ref="F511" authorId="2" shapeId="0" xr:uid="{F166EC0C-DAB6-4572-8F37-19AB8C1F9EE2}">
      <text>
        <r>
          <rPr>
            <sz val="11"/>
            <color theme="1"/>
            <rFont val="Calibri"/>
            <family val="2"/>
            <scheme val="minor"/>
          </rPr>
          <t>Introduzca el código SNIP</t>
        </r>
      </text>
    </comment>
    <comment ref="C512" authorId="2" shapeId="0" xr:uid="{D2B93769-7FB5-4C03-8AD5-C72FFDE48B18}">
      <text>
        <r>
          <rPr>
            <sz val="11"/>
            <color theme="1"/>
            <rFont val="Calibri"/>
            <family val="2"/>
            <scheme val="minor"/>
          </rPr>
          <t>Introduzca la fecha de inicio del proceso, en formato dd-mm-aaaa</t>
        </r>
      </text>
    </comment>
    <comment ref="F512" authorId="2" shapeId="0" xr:uid="{89CBE16F-FCD8-468B-91F2-86A8C7D82B0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3" authorId="2" shapeId="0" xr:uid="{627F36CC-B188-480D-96D1-0FD5458DC30D}">
      <text/>
    </comment>
    <comment ref="C514" authorId="2" shapeId="0" xr:uid="{A89EB7D0-60A9-4896-8EDE-A80C784CF609}">
      <text>
        <r>
          <rPr>
            <sz val="11"/>
            <color theme="1"/>
            <rFont val="Calibri"/>
            <family val="2"/>
            <scheme val="minor"/>
          </rPr>
          <t>Introduzca la fecha prevista de adjudicación, en formato dd-mm-aaaa</t>
        </r>
      </text>
    </comment>
    <comment ref="F514" authorId="2" shapeId="0" xr:uid="{7A2FB8CE-DEB0-40EB-B766-BF1A2AF3FC8E}">
      <text/>
    </comment>
    <comment ref="F515" authorId="2" shapeId="0" xr:uid="{0DDFA2C7-30EC-4FC3-AD86-83D6273DE6E0}">
      <text/>
    </comment>
    <comment ref="A517" authorId="2" shapeId="0" xr:uid="{7EB494D0-DB6D-4DCB-9045-FD6898252DC3}">
      <text>
        <r>
          <rPr>
            <sz val="11"/>
            <color theme="1"/>
            <rFont val="Calibri"/>
            <family val="2"/>
            <scheme val="minor"/>
          </rPr>
          <t>Introduzca un codigo UNSPSC</t>
        </r>
      </text>
    </comment>
    <comment ref="B517" authorId="2" shapeId="0" xr:uid="{86F7D637-05A4-4E9F-BE3B-96BFEFA53AB5}">
      <text>
        <r>
          <rPr>
            <sz val="11"/>
            <color theme="1"/>
            <rFont val="Calibri"/>
            <family val="2"/>
            <scheme val="minor"/>
          </rPr>
          <t>Descripción calculada automáticamente a partir de código del artículo</t>
        </r>
      </text>
    </comment>
    <comment ref="C517" authorId="2" shapeId="0" xr:uid="{BA3ADA9A-F4F6-4355-BB2E-4AB1090B47D4}">
      <text>
        <r>
          <rPr>
            <sz val="11"/>
            <color theme="1"/>
            <rFont val="Calibri"/>
            <family val="2"/>
            <scheme val="minor"/>
          </rPr>
          <t>Seleccione un valor de la lista</t>
        </r>
      </text>
    </comment>
    <comment ref="D517" authorId="2" shapeId="0" xr:uid="{550BF3CA-CB99-43E5-BDAE-3B934E3207AF}">
      <text>
        <r>
          <rPr>
            <sz val="11"/>
            <color theme="1"/>
            <rFont val="Calibri"/>
            <family val="2"/>
            <scheme val="minor"/>
          </rPr>
          <t>Introduzca un número con dos decimales como máximo. Debe ser igual o mayor a la "Cantidad Real Consumida"</t>
        </r>
      </text>
    </comment>
    <comment ref="E517" authorId="2" shapeId="0" xr:uid="{0DC9332E-F595-4498-A1CB-EDA866EC29BB}">
      <text>
        <r>
          <rPr>
            <sz val="11"/>
            <color theme="1"/>
            <rFont val="Calibri"/>
            <family val="2"/>
            <scheme val="minor"/>
          </rPr>
          <t>Introduzca un número con dos decimales como máximo</t>
        </r>
      </text>
    </comment>
    <comment ref="F517" authorId="2" shapeId="0" xr:uid="{1D612908-B694-4065-BF57-6D8031D92B8A}">
      <text>
        <r>
          <rPr>
            <sz val="11"/>
            <color theme="1"/>
            <rFont val="Calibri"/>
            <family val="2"/>
            <scheme val="minor"/>
          </rPr>
          <t>Monto calculado automáticamente por el sistema</t>
        </r>
      </text>
    </comment>
    <comment ref="A534" authorId="2" shapeId="0" xr:uid="{58E867EE-3CEC-453E-AC03-6285EF8961B7}">
      <text>
        <r>
          <rPr>
            <sz val="11"/>
            <color theme="1"/>
            <rFont val="Calibri"/>
            <family val="2"/>
            <scheme val="minor"/>
          </rPr>
          <t>Introducir un texto con el nombre o referencia de la contratación</t>
        </r>
      </text>
    </comment>
    <comment ref="B534" authorId="2" shapeId="0" xr:uid="{DA58701A-33A2-4486-918B-5125A4E5D811}">
      <text>
        <r>
          <rPr>
            <sz val="11"/>
            <color theme="1"/>
            <rFont val="Calibri"/>
            <family val="2"/>
            <scheme val="minor"/>
          </rPr>
          <t>Introduzca un texto con la finalidad de la contratación</t>
        </r>
      </text>
    </comment>
    <comment ref="C534" authorId="2" shapeId="0" xr:uid="{37988C97-3F69-4D85-AFB0-577E7127BAF3}">
      <text>
        <r>
          <rPr>
            <sz val="11"/>
            <color theme="1"/>
            <rFont val="Calibri"/>
            <family val="2"/>
            <scheme val="minor"/>
          </rPr>
          <t>Seleccionar un valor del listado</t>
        </r>
      </text>
    </comment>
    <comment ref="D534" authorId="2" shapeId="0" xr:uid="{B32EF9A2-D4B8-41DC-B444-D5A21A1E3AD4}">
      <text>
        <r>
          <rPr>
            <sz val="11"/>
            <color theme="1"/>
            <rFont val="Calibri"/>
            <family val="2"/>
            <scheme val="minor"/>
          </rPr>
          <t>Seleccione el tipo de procedimiento</t>
        </r>
      </text>
    </comment>
    <comment ref="E534" authorId="2" shapeId="0" xr:uid="{A7A11179-8E3A-4275-B212-B634AE5B5AFE}">
      <text>
        <r>
          <rPr>
            <sz val="11"/>
            <color theme="1"/>
            <rFont val="Calibri"/>
            <family val="2"/>
            <scheme val="minor"/>
          </rPr>
          <t>Seleccione un valor de la lista</t>
        </r>
      </text>
    </comment>
    <comment ref="F534" authorId="2" shapeId="0" xr:uid="{2F158C07-19E6-4AB7-99E1-876AFD7B98B4}">
      <text>
        <r>
          <rPr>
            <sz val="11"/>
            <color theme="1"/>
            <rFont val="Calibri"/>
            <family val="2"/>
            <scheme val="minor"/>
          </rPr>
          <t>Introduzca el código SNIP</t>
        </r>
      </text>
    </comment>
    <comment ref="C535" authorId="2" shapeId="0" xr:uid="{AB852A76-C09C-4978-BBA2-5606DEEC3649}">
      <text>
        <r>
          <rPr>
            <sz val="11"/>
            <color theme="1"/>
            <rFont val="Calibri"/>
            <family val="2"/>
            <scheme val="minor"/>
          </rPr>
          <t>Introduzca la fecha de inicio del proceso, en formato dd-mm-aaaa</t>
        </r>
      </text>
    </comment>
    <comment ref="F535" authorId="2" shapeId="0" xr:uid="{15B93A57-2735-4447-8DA6-060B74FBD4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6" authorId="2" shapeId="0" xr:uid="{480F750F-4CA5-4275-9A37-FDF21CF8D4AF}">
      <text/>
    </comment>
    <comment ref="C537" authorId="2" shapeId="0" xr:uid="{E73829C1-43D5-42BC-BC0D-C0F9AB03B53F}">
      <text>
        <r>
          <rPr>
            <sz val="11"/>
            <color theme="1"/>
            <rFont val="Calibri"/>
            <family val="2"/>
            <scheme val="minor"/>
          </rPr>
          <t>Introduzca la fecha prevista de adjudicación, en formato dd-mm-aaaa</t>
        </r>
      </text>
    </comment>
    <comment ref="F537" authorId="2" shapeId="0" xr:uid="{61280680-1609-4DDB-84BC-C2711D313B1D}">
      <text/>
    </comment>
    <comment ref="F538" authorId="2" shapeId="0" xr:uid="{CBDA5A5A-CF30-4EC0-9C2E-164A41E0CE58}">
      <text/>
    </comment>
    <comment ref="A540" authorId="2" shapeId="0" xr:uid="{67B14CDC-E333-4950-8B74-0C563C57FD81}">
      <text>
        <r>
          <rPr>
            <sz val="11"/>
            <color theme="1"/>
            <rFont val="Calibri"/>
            <family val="2"/>
            <scheme val="minor"/>
          </rPr>
          <t>Introduzca un codigo UNSPSC</t>
        </r>
      </text>
    </comment>
    <comment ref="B540" authorId="2" shapeId="0" xr:uid="{2CED40AF-E430-4A9D-A362-E6F168C66A3A}">
      <text>
        <r>
          <rPr>
            <sz val="11"/>
            <color theme="1"/>
            <rFont val="Calibri"/>
            <family val="2"/>
            <scheme val="minor"/>
          </rPr>
          <t>Descripción calculada automáticamente a partir de código del artículo</t>
        </r>
      </text>
    </comment>
    <comment ref="C540" authorId="2" shapeId="0" xr:uid="{43F49CB3-5CC5-4CFB-A784-928F440984B1}">
      <text>
        <r>
          <rPr>
            <sz val="11"/>
            <color theme="1"/>
            <rFont val="Calibri"/>
            <family val="2"/>
            <scheme val="minor"/>
          </rPr>
          <t>Seleccione un valor de la lista</t>
        </r>
      </text>
    </comment>
    <comment ref="D540" authorId="2" shapeId="0" xr:uid="{4E0EA231-7E13-498B-A38F-BBE8816FA846}">
      <text>
        <r>
          <rPr>
            <sz val="11"/>
            <color theme="1"/>
            <rFont val="Calibri"/>
            <family val="2"/>
            <scheme val="minor"/>
          </rPr>
          <t>Introduzca un número con dos decimales como máximo. Debe ser igual o mayor a la "Cantidad Real Consumida"</t>
        </r>
      </text>
    </comment>
    <comment ref="E540" authorId="2" shapeId="0" xr:uid="{BB479370-4713-4D9C-AD61-B53026757EF6}">
      <text>
        <r>
          <rPr>
            <sz val="11"/>
            <color theme="1"/>
            <rFont val="Calibri"/>
            <family val="2"/>
            <scheme val="minor"/>
          </rPr>
          <t>Introduzca un número con dos decimales como máximo</t>
        </r>
      </text>
    </comment>
    <comment ref="F540" authorId="2" shapeId="0" xr:uid="{ECCDA1BE-B133-4AA4-B644-1EB7FF851C79}">
      <text>
        <r>
          <rPr>
            <sz val="11"/>
            <color theme="1"/>
            <rFont val="Calibri"/>
            <family val="2"/>
            <scheme val="minor"/>
          </rPr>
          <t>Monto calculado automáticamente por el sistema</t>
        </r>
      </text>
    </comment>
    <comment ref="A545" authorId="2" shapeId="0" xr:uid="{039351EB-64BC-491A-89FB-6F87AA4FE2DF}">
      <text>
        <r>
          <rPr>
            <sz val="11"/>
            <color theme="1"/>
            <rFont val="Calibri"/>
            <family val="2"/>
            <scheme val="minor"/>
          </rPr>
          <t>Introducir un texto con el nombre o referencia de la contratación</t>
        </r>
      </text>
    </comment>
    <comment ref="B545" authorId="2" shapeId="0" xr:uid="{D6F76C27-D08D-42A2-9A5A-28C1238AB432}">
      <text>
        <r>
          <rPr>
            <sz val="11"/>
            <color theme="1"/>
            <rFont val="Calibri"/>
            <family val="2"/>
            <scheme val="minor"/>
          </rPr>
          <t>Introduzca un texto con la finalidad de la contratación</t>
        </r>
      </text>
    </comment>
    <comment ref="C545" authorId="2" shapeId="0" xr:uid="{B3532B21-D9D2-4B8E-B59A-35B5CF999E0E}">
      <text>
        <r>
          <rPr>
            <sz val="11"/>
            <color theme="1"/>
            <rFont val="Calibri"/>
            <family val="2"/>
            <scheme val="minor"/>
          </rPr>
          <t>Seleccionar un valor del listado</t>
        </r>
      </text>
    </comment>
    <comment ref="D545" authorId="2" shapeId="0" xr:uid="{8E579D93-C696-4A54-B47D-A96948BED920}">
      <text>
        <r>
          <rPr>
            <sz val="11"/>
            <color theme="1"/>
            <rFont val="Calibri"/>
            <family val="2"/>
            <scheme val="minor"/>
          </rPr>
          <t>Seleccione el tipo de procedimiento</t>
        </r>
      </text>
    </comment>
    <comment ref="E545" authorId="2" shapeId="0" xr:uid="{9207E35B-4290-41DF-9671-CBF858A3ACEF}">
      <text>
        <r>
          <rPr>
            <sz val="11"/>
            <color theme="1"/>
            <rFont val="Calibri"/>
            <family val="2"/>
            <scheme val="minor"/>
          </rPr>
          <t>Seleccione un valor de la lista</t>
        </r>
      </text>
    </comment>
    <comment ref="F545" authorId="2" shapeId="0" xr:uid="{AFF9E98B-5AD0-42AC-BDE7-73A415CC5F1E}">
      <text>
        <r>
          <rPr>
            <sz val="11"/>
            <color theme="1"/>
            <rFont val="Calibri"/>
            <family val="2"/>
            <scheme val="minor"/>
          </rPr>
          <t>Introduzca el código SNIP</t>
        </r>
      </text>
    </comment>
    <comment ref="C546" authorId="2" shapeId="0" xr:uid="{133FF492-CD39-46C3-91C7-502D253B3D48}">
      <text>
        <r>
          <rPr>
            <sz val="11"/>
            <color theme="1"/>
            <rFont val="Calibri"/>
            <family val="2"/>
            <scheme val="minor"/>
          </rPr>
          <t>Introduzca la fecha de inicio del proceso, en formato dd-mm-aaaa</t>
        </r>
      </text>
    </comment>
    <comment ref="F546" authorId="2" shapeId="0" xr:uid="{F07D1DBB-A883-49E9-B9ED-D7B8DA1631D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2" shapeId="0" xr:uid="{27C2D7CB-CD16-45C3-9589-A5C7A287661F}">
      <text/>
    </comment>
    <comment ref="C548" authorId="2" shapeId="0" xr:uid="{98474052-6F06-4ACA-AE31-B6468707CFA4}">
      <text>
        <r>
          <rPr>
            <sz val="11"/>
            <color theme="1"/>
            <rFont val="Calibri"/>
            <family val="2"/>
            <scheme val="minor"/>
          </rPr>
          <t>Introduzca la fecha prevista de adjudicación, en formato dd-mm-aaaa</t>
        </r>
      </text>
    </comment>
    <comment ref="F548" authorId="2" shapeId="0" xr:uid="{D6A7F907-53D8-4010-A7E6-0B56643D1EC3}">
      <text/>
    </comment>
    <comment ref="F549" authorId="2" shapeId="0" xr:uid="{D06DC1BA-A34A-42FC-8B1C-4664C46F8B8F}">
      <text/>
    </comment>
    <comment ref="A551" authorId="2" shapeId="0" xr:uid="{650C7D60-F858-4346-B79B-90AA89DF469D}">
      <text>
        <r>
          <rPr>
            <sz val="11"/>
            <color theme="1"/>
            <rFont val="Calibri"/>
            <family val="2"/>
            <scheme val="minor"/>
          </rPr>
          <t>Introduzca un codigo UNSPSC</t>
        </r>
      </text>
    </comment>
    <comment ref="B551" authorId="2" shapeId="0" xr:uid="{E94C95F8-590C-4F49-952D-69CA645CBA7C}">
      <text>
        <r>
          <rPr>
            <sz val="11"/>
            <color theme="1"/>
            <rFont val="Calibri"/>
            <family val="2"/>
            <scheme val="minor"/>
          </rPr>
          <t>Descripción calculada automáticamente a partir de código del artículo</t>
        </r>
      </text>
    </comment>
    <comment ref="C551" authorId="2" shapeId="0" xr:uid="{970EF9F9-1A6A-4C91-A1F9-D567DFDD25CC}">
      <text>
        <r>
          <rPr>
            <sz val="11"/>
            <color theme="1"/>
            <rFont val="Calibri"/>
            <family val="2"/>
            <scheme val="minor"/>
          </rPr>
          <t>Seleccione un valor de la lista</t>
        </r>
      </text>
    </comment>
    <comment ref="D551" authorId="2" shapeId="0" xr:uid="{9EA5EAF4-C9E4-4485-8076-2CD9C42C60AF}">
      <text>
        <r>
          <rPr>
            <sz val="11"/>
            <color theme="1"/>
            <rFont val="Calibri"/>
            <family val="2"/>
            <scheme val="minor"/>
          </rPr>
          <t>Introduzca un número con dos decimales como máximo. Debe ser igual o mayor a la "Cantidad Real Consumida"</t>
        </r>
      </text>
    </comment>
    <comment ref="E551" authorId="2" shapeId="0" xr:uid="{62314E99-5D22-45B6-9E5F-757F3156019D}">
      <text>
        <r>
          <rPr>
            <sz val="11"/>
            <color theme="1"/>
            <rFont val="Calibri"/>
            <family val="2"/>
            <scheme val="minor"/>
          </rPr>
          <t>Introduzca un número con dos decimales como máximo</t>
        </r>
      </text>
    </comment>
    <comment ref="F551" authorId="2" shapeId="0" xr:uid="{DAEF7E5C-A2D7-43EB-894C-3DBF6DBA415D}">
      <text>
        <r>
          <rPr>
            <sz val="11"/>
            <color theme="1"/>
            <rFont val="Calibri"/>
            <family val="2"/>
            <scheme val="minor"/>
          </rPr>
          <t>Monto calculado automáticamente por el sistema</t>
        </r>
      </text>
    </comment>
    <comment ref="A556" authorId="2" shapeId="0" xr:uid="{9F16815F-DBAC-437F-90DF-D06820A6E86D}">
      <text>
        <r>
          <rPr>
            <sz val="11"/>
            <color theme="1"/>
            <rFont val="Calibri"/>
            <family val="2"/>
            <scheme val="minor"/>
          </rPr>
          <t>Introducir un texto con el nombre o referencia de la contratación</t>
        </r>
      </text>
    </comment>
    <comment ref="B556" authorId="2" shapeId="0" xr:uid="{30202C47-9E7E-4E74-A8AB-3130713F83A4}">
      <text>
        <r>
          <rPr>
            <sz val="11"/>
            <color theme="1"/>
            <rFont val="Calibri"/>
            <family val="2"/>
            <scheme val="minor"/>
          </rPr>
          <t>Introduzca un texto con la finalidad de la contratación</t>
        </r>
      </text>
    </comment>
    <comment ref="C556" authorId="2" shapeId="0" xr:uid="{E425DB11-C61F-4FC5-9DE6-173A8416FBB3}">
      <text>
        <r>
          <rPr>
            <sz val="11"/>
            <color theme="1"/>
            <rFont val="Calibri"/>
            <family val="2"/>
            <scheme val="minor"/>
          </rPr>
          <t>Seleccionar un valor del listado</t>
        </r>
      </text>
    </comment>
    <comment ref="D556" authorId="2" shapeId="0" xr:uid="{1464C0A0-9237-468D-8C3C-176280A6510B}">
      <text>
        <r>
          <rPr>
            <sz val="11"/>
            <color theme="1"/>
            <rFont val="Calibri"/>
            <family val="2"/>
            <scheme val="minor"/>
          </rPr>
          <t>Seleccione el tipo de procedimiento</t>
        </r>
      </text>
    </comment>
    <comment ref="E556" authorId="2" shapeId="0" xr:uid="{53D96FD7-C8FC-4EF7-A40A-9636AD5AA42A}">
      <text>
        <r>
          <rPr>
            <sz val="11"/>
            <color theme="1"/>
            <rFont val="Calibri"/>
            <family val="2"/>
            <scheme val="minor"/>
          </rPr>
          <t>Seleccione un valor de la lista</t>
        </r>
      </text>
    </comment>
    <comment ref="F556" authorId="2" shapeId="0" xr:uid="{E97380D5-C462-447B-8C4E-A931EFAB0237}">
      <text>
        <r>
          <rPr>
            <sz val="11"/>
            <color theme="1"/>
            <rFont val="Calibri"/>
            <family val="2"/>
            <scheme val="minor"/>
          </rPr>
          <t>Introduzca el código SNIP</t>
        </r>
      </text>
    </comment>
    <comment ref="C557" authorId="2" shapeId="0" xr:uid="{BBA14A77-CFB4-4B69-A61A-E562885EF923}">
      <text>
        <r>
          <rPr>
            <sz val="11"/>
            <color theme="1"/>
            <rFont val="Calibri"/>
            <family val="2"/>
            <scheme val="minor"/>
          </rPr>
          <t>Introduzca la fecha de inicio del proceso, en formato dd-mm-aaaa</t>
        </r>
      </text>
    </comment>
    <comment ref="F557" authorId="2" shapeId="0" xr:uid="{55916A9A-0917-4883-9B65-F563CF38B7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2" shapeId="0" xr:uid="{A0728A3E-075A-4A8E-8BE4-F8F69C8826CC}">
      <text/>
    </comment>
    <comment ref="C559" authorId="2" shapeId="0" xr:uid="{B5DAE816-5202-427D-9E37-5A217DF04299}">
      <text>
        <r>
          <rPr>
            <sz val="11"/>
            <color theme="1"/>
            <rFont val="Calibri"/>
            <family val="2"/>
            <scheme val="minor"/>
          </rPr>
          <t>Introduzca la fecha prevista de adjudicación, en formato dd-mm-aaaa</t>
        </r>
      </text>
    </comment>
    <comment ref="F559" authorId="2" shapeId="0" xr:uid="{EBBE2F0B-767E-4445-B8A2-5A6636B72EA8}">
      <text/>
    </comment>
    <comment ref="F560" authorId="2" shapeId="0" xr:uid="{FDB8F103-3C7D-4AA2-9087-57FF462CF695}">
      <text/>
    </comment>
    <comment ref="A562" authorId="2" shapeId="0" xr:uid="{06E2BCAA-A76E-4C1C-8CEA-D0E6749EFF5D}">
      <text>
        <r>
          <rPr>
            <sz val="11"/>
            <color theme="1"/>
            <rFont val="Calibri"/>
            <family val="2"/>
            <scheme val="minor"/>
          </rPr>
          <t>Introduzca un codigo UNSPSC</t>
        </r>
      </text>
    </comment>
    <comment ref="B562" authorId="2" shapeId="0" xr:uid="{BC1CB0CF-4D36-4E35-AAAC-6CF80DD3D220}">
      <text>
        <r>
          <rPr>
            <sz val="11"/>
            <color theme="1"/>
            <rFont val="Calibri"/>
            <family val="2"/>
            <scheme val="minor"/>
          </rPr>
          <t>Descripción calculada automáticamente a partir de código del artículo</t>
        </r>
      </text>
    </comment>
    <comment ref="C562" authorId="2" shapeId="0" xr:uid="{2BD1C05E-2A77-46D6-8897-4C13AEA1D549}">
      <text>
        <r>
          <rPr>
            <sz val="11"/>
            <color theme="1"/>
            <rFont val="Calibri"/>
            <family val="2"/>
            <scheme val="minor"/>
          </rPr>
          <t>Seleccione un valor de la lista</t>
        </r>
      </text>
    </comment>
    <comment ref="D562" authorId="2" shapeId="0" xr:uid="{F63BA4CB-9863-438C-AE75-B703E8329C69}">
      <text>
        <r>
          <rPr>
            <sz val="11"/>
            <color theme="1"/>
            <rFont val="Calibri"/>
            <family val="2"/>
            <scheme val="minor"/>
          </rPr>
          <t>Introduzca un número con dos decimales como máximo. Debe ser igual o mayor a la "Cantidad Real Consumida"</t>
        </r>
      </text>
    </comment>
    <comment ref="E562" authorId="2" shapeId="0" xr:uid="{60FDB5B3-912B-4AC8-A110-1EF4ADC9F3FF}">
      <text>
        <r>
          <rPr>
            <sz val="11"/>
            <color theme="1"/>
            <rFont val="Calibri"/>
            <family val="2"/>
            <scheme val="minor"/>
          </rPr>
          <t>Introduzca un número con dos decimales como máximo</t>
        </r>
      </text>
    </comment>
    <comment ref="F562" authorId="2" shapeId="0" xr:uid="{95BC54C4-6CFE-4BBA-8D3F-1853BCE2C0EF}">
      <text>
        <r>
          <rPr>
            <sz val="11"/>
            <color theme="1"/>
            <rFont val="Calibri"/>
            <family val="2"/>
            <scheme val="minor"/>
          </rPr>
          <t>Monto calculado automáticamente por el sistema</t>
        </r>
      </text>
    </comment>
    <comment ref="A567" authorId="2" shapeId="0" xr:uid="{9E0E3929-29A0-4E4A-97DF-423FBE916686}">
      <text>
        <r>
          <rPr>
            <sz val="11"/>
            <color theme="1"/>
            <rFont val="Calibri"/>
            <family val="2"/>
            <scheme val="minor"/>
          </rPr>
          <t>Introducir un texto con el nombre o referencia de la contratación</t>
        </r>
      </text>
    </comment>
    <comment ref="B567" authorId="2" shapeId="0" xr:uid="{1E3B206E-BA3A-4B71-BF12-6629F0B5560F}">
      <text>
        <r>
          <rPr>
            <sz val="11"/>
            <color theme="1"/>
            <rFont val="Calibri"/>
            <family val="2"/>
            <scheme val="minor"/>
          </rPr>
          <t>Introduzca un texto con la finalidad de la contratación</t>
        </r>
      </text>
    </comment>
    <comment ref="C567" authorId="2" shapeId="0" xr:uid="{9637A717-8133-4B86-8331-024DB7A3A060}">
      <text>
        <r>
          <rPr>
            <sz val="11"/>
            <color theme="1"/>
            <rFont val="Calibri"/>
            <family val="2"/>
            <scheme val="minor"/>
          </rPr>
          <t>Seleccionar un valor del listado</t>
        </r>
      </text>
    </comment>
    <comment ref="D567" authorId="2" shapeId="0" xr:uid="{7CEFEF2C-771D-49B6-8F84-2618460E1424}">
      <text>
        <r>
          <rPr>
            <sz val="11"/>
            <color theme="1"/>
            <rFont val="Calibri"/>
            <family val="2"/>
            <scheme val="minor"/>
          </rPr>
          <t>Seleccione el tipo de procedimiento</t>
        </r>
      </text>
    </comment>
    <comment ref="E567" authorId="2" shapeId="0" xr:uid="{BD684BC3-B932-4254-B71E-C472D5B4C139}">
      <text>
        <r>
          <rPr>
            <sz val="11"/>
            <color theme="1"/>
            <rFont val="Calibri"/>
            <family val="2"/>
            <scheme val="minor"/>
          </rPr>
          <t>Seleccione un valor de la lista</t>
        </r>
      </text>
    </comment>
    <comment ref="F567" authorId="2" shapeId="0" xr:uid="{0564D41B-9C56-4ED0-ACB4-BEA6235D2A00}">
      <text>
        <r>
          <rPr>
            <sz val="11"/>
            <color theme="1"/>
            <rFont val="Calibri"/>
            <family val="2"/>
            <scheme val="minor"/>
          </rPr>
          <t>Introduzca el código SNIP</t>
        </r>
      </text>
    </comment>
    <comment ref="C568" authorId="2" shapeId="0" xr:uid="{C053C728-14D0-4B8D-8606-8F3E2ABCBC70}">
      <text>
        <r>
          <rPr>
            <sz val="11"/>
            <color theme="1"/>
            <rFont val="Calibri"/>
            <family val="2"/>
            <scheme val="minor"/>
          </rPr>
          <t>Introduzca la fecha de inicio del proceso, en formato dd-mm-aaaa</t>
        </r>
      </text>
    </comment>
    <comment ref="F568" authorId="2" shapeId="0" xr:uid="{2AB1DA50-8CF1-49F5-A42B-0DCEB7740A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9" authorId="2" shapeId="0" xr:uid="{ED26ED4C-9828-4FC9-81D2-1ECE7753EEA0}">
      <text/>
    </comment>
    <comment ref="C570" authorId="2" shapeId="0" xr:uid="{2C3ECB76-09E1-4216-AECC-D92863A9C537}">
      <text>
        <r>
          <rPr>
            <sz val="11"/>
            <color theme="1"/>
            <rFont val="Calibri"/>
            <family val="2"/>
            <scheme val="minor"/>
          </rPr>
          <t>Introduzca la fecha prevista de adjudicación, en formato dd-mm-aaaa</t>
        </r>
      </text>
    </comment>
    <comment ref="F570" authorId="2" shapeId="0" xr:uid="{FAAAE02C-FCF6-42E1-890A-E5F60232BE81}">
      <text/>
    </comment>
    <comment ref="F571" authorId="2" shapeId="0" xr:uid="{80941C94-6147-4021-B0BC-80DACE8763E6}">
      <text/>
    </comment>
    <comment ref="A573" authorId="2" shapeId="0" xr:uid="{B2DBD553-D850-47AD-84EC-BCF4118E79CB}">
      <text>
        <r>
          <rPr>
            <sz val="11"/>
            <color theme="1"/>
            <rFont val="Calibri"/>
            <family val="2"/>
            <scheme val="minor"/>
          </rPr>
          <t>Introduzca un codigo UNSPSC</t>
        </r>
      </text>
    </comment>
    <comment ref="B573" authorId="2" shapeId="0" xr:uid="{D2E23728-3B1D-4369-9836-248D76E3FDE5}">
      <text>
        <r>
          <rPr>
            <sz val="11"/>
            <color theme="1"/>
            <rFont val="Calibri"/>
            <family val="2"/>
            <scheme val="minor"/>
          </rPr>
          <t>Descripción calculada automáticamente a partir de código del artículo</t>
        </r>
      </text>
    </comment>
    <comment ref="C573" authorId="2" shapeId="0" xr:uid="{0E3B228F-2662-4D6E-A765-60BB887D5F27}">
      <text>
        <r>
          <rPr>
            <sz val="11"/>
            <color theme="1"/>
            <rFont val="Calibri"/>
            <family val="2"/>
            <scheme val="minor"/>
          </rPr>
          <t>Seleccione un valor de la lista</t>
        </r>
      </text>
    </comment>
    <comment ref="D573" authorId="2" shapeId="0" xr:uid="{8B2672B7-88F1-4781-BB5E-5ADB0AA4D690}">
      <text>
        <r>
          <rPr>
            <sz val="11"/>
            <color theme="1"/>
            <rFont val="Calibri"/>
            <family val="2"/>
            <scheme val="minor"/>
          </rPr>
          <t>Introduzca un número con dos decimales como máximo. Debe ser igual o mayor a la "Cantidad Real Consumida"</t>
        </r>
      </text>
    </comment>
    <comment ref="E573" authorId="2" shapeId="0" xr:uid="{F5276949-C74D-4B77-A2CD-1304E1E7DA32}">
      <text>
        <r>
          <rPr>
            <sz val="11"/>
            <color theme="1"/>
            <rFont val="Calibri"/>
            <family val="2"/>
            <scheme val="minor"/>
          </rPr>
          <t>Introduzca un número con dos decimales como máximo</t>
        </r>
      </text>
    </comment>
    <comment ref="F573" authorId="2" shapeId="0" xr:uid="{34508CB7-E699-443F-88CF-6A9DA85FF6D3}">
      <text>
        <r>
          <rPr>
            <sz val="11"/>
            <color theme="1"/>
            <rFont val="Calibri"/>
            <family val="2"/>
            <scheme val="minor"/>
          </rPr>
          <t>Monto calculado automáticamente por el sistema</t>
        </r>
      </text>
    </comment>
    <comment ref="A578" authorId="2" shapeId="0" xr:uid="{33BA55F3-BB97-4F49-9906-C0850E29A19D}">
      <text>
        <r>
          <rPr>
            <sz val="11"/>
            <color theme="1"/>
            <rFont val="Calibri"/>
            <family val="2"/>
            <scheme val="minor"/>
          </rPr>
          <t>Introducir un texto con el nombre o referencia de la contratación</t>
        </r>
      </text>
    </comment>
    <comment ref="B578" authorId="2" shapeId="0" xr:uid="{EFAF14BB-1055-40FD-A604-9CCD2E20D63E}">
      <text>
        <r>
          <rPr>
            <sz val="11"/>
            <color theme="1"/>
            <rFont val="Calibri"/>
            <family val="2"/>
            <scheme val="minor"/>
          </rPr>
          <t>Introduzca un texto con la finalidad de la contratación</t>
        </r>
      </text>
    </comment>
    <comment ref="C578" authorId="2" shapeId="0" xr:uid="{39D6BA8E-1895-4E49-BF05-11336F366D89}">
      <text>
        <r>
          <rPr>
            <sz val="11"/>
            <color theme="1"/>
            <rFont val="Calibri"/>
            <family val="2"/>
            <scheme val="minor"/>
          </rPr>
          <t>Seleccionar un valor del listado</t>
        </r>
      </text>
    </comment>
    <comment ref="D578" authorId="2" shapeId="0" xr:uid="{809EF855-F0B0-4C3E-9E98-45A5DF182415}">
      <text>
        <r>
          <rPr>
            <sz val="11"/>
            <color theme="1"/>
            <rFont val="Calibri"/>
            <family val="2"/>
            <scheme val="minor"/>
          </rPr>
          <t>Seleccione el tipo de procedimiento</t>
        </r>
      </text>
    </comment>
    <comment ref="E578" authorId="2" shapeId="0" xr:uid="{08B6D181-467E-40C0-A6B1-867EFCE00D6C}">
      <text>
        <r>
          <rPr>
            <sz val="11"/>
            <color theme="1"/>
            <rFont val="Calibri"/>
            <family val="2"/>
            <scheme val="minor"/>
          </rPr>
          <t>Seleccione un valor de la lista</t>
        </r>
      </text>
    </comment>
    <comment ref="F578" authorId="2" shapeId="0" xr:uid="{50780652-726C-4D42-9BE4-BC06CB8DA412}">
      <text>
        <r>
          <rPr>
            <sz val="11"/>
            <color theme="1"/>
            <rFont val="Calibri"/>
            <family val="2"/>
            <scheme val="minor"/>
          </rPr>
          <t>Introduzca el código SNIP</t>
        </r>
      </text>
    </comment>
    <comment ref="C579" authorId="2" shapeId="0" xr:uid="{346E58F2-1F16-4835-84C3-8D012369C047}">
      <text>
        <r>
          <rPr>
            <sz val="11"/>
            <color theme="1"/>
            <rFont val="Calibri"/>
            <family val="2"/>
            <scheme val="minor"/>
          </rPr>
          <t>Introduzca la fecha de inicio del proceso, en formato dd-mm-aaaa</t>
        </r>
      </text>
    </comment>
    <comment ref="F579" authorId="2" shapeId="0" xr:uid="{9A92FF20-04BA-4A26-A88C-C84C15A8156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0" authorId="2" shapeId="0" xr:uid="{5B5BECBF-8B89-4B73-9C94-2E7F69B1B88B}">
      <text/>
    </comment>
    <comment ref="C581" authorId="2" shapeId="0" xr:uid="{631589B1-8266-4E0D-924C-9B6337DC7E6D}">
      <text>
        <r>
          <rPr>
            <sz val="11"/>
            <color theme="1"/>
            <rFont val="Calibri"/>
            <family val="2"/>
            <scheme val="minor"/>
          </rPr>
          <t>Introduzca la fecha prevista de adjudicación, en formato dd-mm-aaaa</t>
        </r>
      </text>
    </comment>
    <comment ref="F581" authorId="2" shapeId="0" xr:uid="{30B2AFBD-95E1-4990-A8CC-5AC29D59C59F}">
      <text/>
    </comment>
    <comment ref="F582" authorId="2" shapeId="0" xr:uid="{1F55296C-A311-44E2-A391-E68D22F38484}">
      <text/>
    </comment>
    <comment ref="A584" authorId="2" shapeId="0" xr:uid="{05645E7E-7077-4858-B63B-4077FAEA2F22}">
      <text>
        <r>
          <rPr>
            <sz val="11"/>
            <color theme="1"/>
            <rFont val="Calibri"/>
            <family val="2"/>
            <scheme val="minor"/>
          </rPr>
          <t>Introduzca un codigo UNSPSC</t>
        </r>
      </text>
    </comment>
    <comment ref="B584" authorId="2" shapeId="0" xr:uid="{D5B60B06-31E4-4BB7-A8D1-49AA6EF58B52}">
      <text>
        <r>
          <rPr>
            <sz val="11"/>
            <color theme="1"/>
            <rFont val="Calibri"/>
            <family val="2"/>
            <scheme val="minor"/>
          </rPr>
          <t>Descripción calculada automáticamente a partir de código del artículo</t>
        </r>
      </text>
    </comment>
    <comment ref="C584" authorId="2" shapeId="0" xr:uid="{EE8C2B48-D027-4574-8ED6-359620806171}">
      <text>
        <r>
          <rPr>
            <sz val="11"/>
            <color theme="1"/>
            <rFont val="Calibri"/>
            <family val="2"/>
            <scheme val="minor"/>
          </rPr>
          <t>Seleccione un valor de la lista</t>
        </r>
      </text>
    </comment>
    <comment ref="D584" authorId="2" shapeId="0" xr:uid="{2E1AF0B0-C347-40A1-8AAD-29D1B5FAB6EB}">
      <text>
        <r>
          <rPr>
            <sz val="11"/>
            <color theme="1"/>
            <rFont val="Calibri"/>
            <family val="2"/>
            <scheme val="minor"/>
          </rPr>
          <t>Introduzca un número con dos decimales como máximo. Debe ser igual o mayor a la "Cantidad Real Consumida"</t>
        </r>
      </text>
    </comment>
    <comment ref="E584" authorId="2" shapeId="0" xr:uid="{CF100A4C-7D95-41D3-9D9D-D9F585784C87}">
      <text>
        <r>
          <rPr>
            <sz val="11"/>
            <color theme="1"/>
            <rFont val="Calibri"/>
            <family val="2"/>
            <scheme val="minor"/>
          </rPr>
          <t>Introduzca un número con dos decimales como máximo</t>
        </r>
      </text>
    </comment>
    <comment ref="F584" authorId="2" shapeId="0" xr:uid="{86DE5F41-C9ED-45F0-A2B3-D749C7260DE2}">
      <text>
        <r>
          <rPr>
            <sz val="11"/>
            <color theme="1"/>
            <rFont val="Calibri"/>
            <family val="2"/>
            <scheme val="minor"/>
          </rPr>
          <t>Monto calculado automáticamente por el sistema</t>
        </r>
      </text>
    </comment>
    <comment ref="A589" authorId="2" shapeId="0" xr:uid="{6B5CF5A7-378E-4278-A61A-348EC607690A}">
      <text>
        <r>
          <rPr>
            <sz val="11"/>
            <color theme="1"/>
            <rFont val="Calibri"/>
            <family val="2"/>
            <scheme val="minor"/>
          </rPr>
          <t>Introducir un texto con el nombre o referencia de la contratación</t>
        </r>
      </text>
    </comment>
    <comment ref="B589" authorId="2" shapeId="0" xr:uid="{03D1EBFF-9197-48D8-871C-9579DAAAE92F}">
      <text>
        <r>
          <rPr>
            <sz val="11"/>
            <color theme="1"/>
            <rFont val="Calibri"/>
            <family val="2"/>
            <scheme val="minor"/>
          </rPr>
          <t>Introduzca un texto con la finalidad de la contratación</t>
        </r>
      </text>
    </comment>
    <comment ref="C589" authorId="2" shapeId="0" xr:uid="{500155B5-EB2B-4D73-AA5E-CC61D435FA89}">
      <text>
        <r>
          <rPr>
            <sz val="11"/>
            <color theme="1"/>
            <rFont val="Calibri"/>
            <family val="2"/>
            <scheme val="minor"/>
          </rPr>
          <t>Seleccionar un valor del listado</t>
        </r>
      </text>
    </comment>
    <comment ref="D589" authorId="2" shapeId="0" xr:uid="{1B69BC13-11E5-4570-90ED-641F20D25CAB}">
      <text>
        <r>
          <rPr>
            <sz val="11"/>
            <color theme="1"/>
            <rFont val="Calibri"/>
            <family val="2"/>
            <scheme val="minor"/>
          </rPr>
          <t>Seleccione el tipo de procedimiento</t>
        </r>
      </text>
    </comment>
    <comment ref="E589" authorId="2" shapeId="0" xr:uid="{62585505-BA86-40A2-9076-447AC6E99EB1}">
      <text>
        <r>
          <rPr>
            <sz val="11"/>
            <color theme="1"/>
            <rFont val="Calibri"/>
            <family val="2"/>
            <scheme val="minor"/>
          </rPr>
          <t>Seleccione un valor de la lista</t>
        </r>
      </text>
    </comment>
    <comment ref="F589" authorId="2" shapeId="0" xr:uid="{E0B62574-79E3-462F-A6AD-7BA3492DADEC}">
      <text>
        <r>
          <rPr>
            <sz val="11"/>
            <color theme="1"/>
            <rFont val="Calibri"/>
            <family val="2"/>
            <scheme val="minor"/>
          </rPr>
          <t>Introduzca el código SNIP</t>
        </r>
      </text>
    </comment>
    <comment ref="C590" authorId="2" shapeId="0" xr:uid="{67423057-8FB2-4799-A525-39E6BE5C1A35}">
      <text>
        <r>
          <rPr>
            <sz val="11"/>
            <color theme="1"/>
            <rFont val="Calibri"/>
            <family val="2"/>
            <scheme val="minor"/>
          </rPr>
          <t>Introduzca la fecha de inicio del proceso, en formato dd-mm-aaaa</t>
        </r>
      </text>
    </comment>
    <comment ref="F590" authorId="2" shapeId="0" xr:uid="{354BDA44-476A-4B0E-8FF5-9AEECE0D4C0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2" shapeId="0" xr:uid="{51E54D4D-410A-4EB9-B58A-C9FD8C655170}">
      <text/>
    </comment>
    <comment ref="C592" authorId="2" shapeId="0" xr:uid="{E9249C64-106E-4C28-973C-50F9C0E3F5B2}">
      <text>
        <r>
          <rPr>
            <sz val="11"/>
            <color theme="1"/>
            <rFont val="Calibri"/>
            <family val="2"/>
            <scheme val="minor"/>
          </rPr>
          <t>Introduzca la fecha prevista de adjudicación, en formato dd-mm-aaaa</t>
        </r>
      </text>
    </comment>
    <comment ref="F592" authorId="2" shapeId="0" xr:uid="{DFB5B017-89A1-478B-97AB-9E025DF65C3C}">
      <text/>
    </comment>
    <comment ref="F593" authorId="2" shapeId="0" xr:uid="{F99F321F-E48C-4248-AAFA-8F218EFF5452}">
      <text/>
    </comment>
    <comment ref="A595" authorId="2" shapeId="0" xr:uid="{7C514BE8-89A1-4007-A63A-75AA82F8A3D5}">
      <text>
        <r>
          <rPr>
            <sz val="11"/>
            <color theme="1"/>
            <rFont val="Calibri"/>
            <family val="2"/>
            <scheme val="minor"/>
          </rPr>
          <t>Introduzca un codigo UNSPSC</t>
        </r>
      </text>
    </comment>
    <comment ref="B595" authorId="2" shapeId="0" xr:uid="{D3AB8580-72FF-4863-96E8-4A7506CB86C0}">
      <text>
        <r>
          <rPr>
            <sz val="11"/>
            <color theme="1"/>
            <rFont val="Calibri"/>
            <family val="2"/>
            <scheme val="minor"/>
          </rPr>
          <t>Descripción calculada automáticamente a partir de código del artículo</t>
        </r>
      </text>
    </comment>
    <comment ref="C595" authorId="2" shapeId="0" xr:uid="{384AC780-DF2E-4E61-80C5-56075A1FAEEA}">
      <text>
        <r>
          <rPr>
            <sz val="11"/>
            <color theme="1"/>
            <rFont val="Calibri"/>
            <family val="2"/>
            <scheme val="minor"/>
          </rPr>
          <t>Seleccione un valor de la lista</t>
        </r>
      </text>
    </comment>
    <comment ref="D595" authorId="2" shapeId="0" xr:uid="{2E77724F-DA8D-4008-96AD-55FAB89DC7BF}">
      <text>
        <r>
          <rPr>
            <sz val="11"/>
            <color theme="1"/>
            <rFont val="Calibri"/>
            <family val="2"/>
            <scheme val="minor"/>
          </rPr>
          <t>Introduzca un número con dos decimales como máximo. Debe ser igual o mayor a la "Cantidad Real Consumida"</t>
        </r>
      </text>
    </comment>
    <comment ref="E595" authorId="2" shapeId="0" xr:uid="{0C2BBD41-88EC-4ED1-9EA2-00982E2C3D83}">
      <text>
        <r>
          <rPr>
            <sz val="11"/>
            <color theme="1"/>
            <rFont val="Calibri"/>
            <family val="2"/>
            <scheme val="minor"/>
          </rPr>
          <t>Introduzca un número con dos decimales como máximo</t>
        </r>
      </text>
    </comment>
    <comment ref="F595" authorId="2" shapeId="0" xr:uid="{396E85CA-B00A-4279-A71C-1FBBCBD8EEA1}">
      <text>
        <r>
          <rPr>
            <sz val="11"/>
            <color theme="1"/>
            <rFont val="Calibri"/>
            <family val="2"/>
            <scheme val="minor"/>
          </rPr>
          <t>Monto calculado automáticamente por el sistema</t>
        </r>
      </text>
    </comment>
    <comment ref="A600" authorId="2" shapeId="0" xr:uid="{CD7E3E1E-938B-41B8-9B12-FE9BD615F693}">
      <text>
        <r>
          <rPr>
            <sz val="11"/>
            <color theme="1"/>
            <rFont val="Calibri"/>
            <family val="2"/>
            <scheme val="minor"/>
          </rPr>
          <t>Introducir un texto con el nombre o referencia de la contratación</t>
        </r>
      </text>
    </comment>
    <comment ref="B600" authorId="2" shapeId="0" xr:uid="{7EB4370B-E17F-4CB3-892C-57E33560280F}">
      <text>
        <r>
          <rPr>
            <sz val="11"/>
            <color theme="1"/>
            <rFont val="Calibri"/>
            <family val="2"/>
            <scheme val="minor"/>
          </rPr>
          <t>Introduzca un texto con la finalidad de la contratación</t>
        </r>
      </text>
    </comment>
    <comment ref="C600" authorId="2" shapeId="0" xr:uid="{2E9B7CF4-77BC-4DB4-82D1-F225573B9733}">
      <text>
        <r>
          <rPr>
            <sz val="11"/>
            <color theme="1"/>
            <rFont val="Calibri"/>
            <family val="2"/>
            <scheme val="minor"/>
          </rPr>
          <t>Seleccionar un valor del listado</t>
        </r>
      </text>
    </comment>
    <comment ref="D600" authorId="2" shapeId="0" xr:uid="{99137D49-C582-4699-B530-131D85346B3B}">
      <text>
        <r>
          <rPr>
            <sz val="11"/>
            <color theme="1"/>
            <rFont val="Calibri"/>
            <family val="2"/>
            <scheme val="minor"/>
          </rPr>
          <t>Seleccione el tipo de procedimiento</t>
        </r>
      </text>
    </comment>
    <comment ref="E600" authorId="2" shapeId="0" xr:uid="{DD4ADEBE-9893-40FE-AF44-78AFAF951186}">
      <text>
        <r>
          <rPr>
            <sz val="11"/>
            <color theme="1"/>
            <rFont val="Calibri"/>
            <family val="2"/>
            <scheme val="minor"/>
          </rPr>
          <t>Seleccione un valor de la lista</t>
        </r>
      </text>
    </comment>
    <comment ref="F600" authorId="2" shapeId="0" xr:uid="{C6E5925B-2C15-4851-92EB-A903F4A7ABC4}">
      <text>
        <r>
          <rPr>
            <sz val="11"/>
            <color theme="1"/>
            <rFont val="Calibri"/>
            <family val="2"/>
            <scheme val="minor"/>
          </rPr>
          <t>Introduzca el código SNIP</t>
        </r>
      </text>
    </comment>
    <comment ref="C601" authorId="2" shapeId="0" xr:uid="{4C2C4632-8984-4346-ABC0-B5782DA34520}">
      <text>
        <r>
          <rPr>
            <sz val="11"/>
            <color theme="1"/>
            <rFont val="Calibri"/>
            <family val="2"/>
            <scheme val="minor"/>
          </rPr>
          <t>Introduzca la fecha de inicio del proceso, en formato dd-mm-aaaa</t>
        </r>
      </text>
    </comment>
    <comment ref="F601" authorId="2" shapeId="0" xr:uid="{6E73D9B6-7FD6-4A0B-B994-F5C61DDBE41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2" shapeId="0" xr:uid="{95E633BC-CA4B-429F-AC5A-042270CE2099}">
      <text/>
    </comment>
    <comment ref="C603" authorId="2" shapeId="0" xr:uid="{91F7C37E-C1B5-46D4-9E89-8626EA7E1888}">
      <text>
        <r>
          <rPr>
            <sz val="11"/>
            <color theme="1"/>
            <rFont val="Calibri"/>
            <family val="2"/>
            <scheme val="minor"/>
          </rPr>
          <t>Introduzca la fecha prevista de adjudicación, en formato dd-mm-aaaa</t>
        </r>
      </text>
    </comment>
    <comment ref="F603" authorId="2" shapeId="0" xr:uid="{286875DD-0939-4A12-A229-5127CD3F5D68}">
      <text/>
    </comment>
    <comment ref="F604" authorId="2" shapeId="0" xr:uid="{24FADB11-F30B-4E3F-B6F1-E42C558580AB}">
      <text/>
    </comment>
    <comment ref="A606" authorId="2" shapeId="0" xr:uid="{73DC1F5A-1EA7-40FF-8231-D3823C397B07}">
      <text>
        <r>
          <rPr>
            <sz val="11"/>
            <color theme="1"/>
            <rFont val="Calibri"/>
            <family val="2"/>
            <scheme val="minor"/>
          </rPr>
          <t>Introduzca un codigo UNSPSC</t>
        </r>
      </text>
    </comment>
    <comment ref="B606" authorId="2" shapeId="0" xr:uid="{2068F1A6-E4F2-459B-A502-79E92C2B3478}">
      <text>
        <r>
          <rPr>
            <sz val="11"/>
            <color theme="1"/>
            <rFont val="Calibri"/>
            <family val="2"/>
            <scheme val="minor"/>
          </rPr>
          <t>Descripción calculada automáticamente a partir de código del artículo</t>
        </r>
      </text>
    </comment>
    <comment ref="C606" authorId="2" shapeId="0" xr:uid="{52A0BCFC-8EE0-41EF-9A95-8D1E8D300260}">
      <text>
        <r>
          <rPr>
            <sz val="11"/>
            <color theme="1"/>
            <rFont val="Calibri"/>
            <family val="2"/>
            <scheme val="minor"/>
          </rPr>
          <t>Seleccione un valor de la lista</t>
        </r>
      </text>
    </comment>
    <comment ref="D606" authorId="2" shapeId="0" xr:uid="{EB5319C0-1B56-472E-8FA6-C7F3865BF824}">
      <text>
        <r>
          <rPr>
            <sz val="11"/>
            <color theme="1"/>
            <rFont val="Calibri"/>
            <family val="2"/>
            <scheme val="minor"/>
          </rPr>
          <t>Introduzca un número con dos decimales como máximo. Debe ser igual o mayor a la "Cantidad Real Consumida"</t>
        </r>
      </text>
    </comment>
    <comment ref="E606" authorId="2" shapeId="0" xr:uid="{7FC31AF7-AD5E-4867-8774-DAE63BBBD8B3}">
      <text>
        <r>
          <rPr>
            <sz val="11"/>
            <color theme="1"/>
            <rFont val="Calibri"/>
            <family val="2"/>
            <scheme val="minor"/>
          </rPr>
          <t>Introduzca un número con dos decimales como máximo</t>
        </r>
      </text>
    </comment>
    <comment ref="F606" authorId="2" shapeId="0" xr:uid="{0EBB124D-CEB9-4C8B-819A-6F5B5E781E85}">
      <text>
        <r>
          <rPr>
            <sz val="11"/>
            <color theme="1"/>
            <rFont val="Calibri"/>
            <family val="2"/>
            <scheme val="minor"/>
          </rPr>
          <t>Monto calculado automáticamente por el sistema</t>
        </r>
      </text>
    </comment>
    <comment ref="A611" authorId="2" shapeId="0" xr:uid="{2004C38D-39A1-41D5-A82C-7F0A25DA84AA}">
      <text>
        <r>
          <rPr>
            <sz val="11"/>
            <color theme="1"/>
            <rFont val="Calibri"/>
            <family val="2"/>
            <scheme val="minor"/>
          </rPr>
          <t>Introducir un texto con el nombre o referencia de la contratación</t>
        </r>
      </text>
    </comment>
    <comment ref="B611" authorId="2" shapeId="0" xr:uid="{9D820036-2BB7-4F0B-9948-B79EF9249BBA}">
      <text>
        <r>
          <rPr>
            <sz val="11"/>
            <color theme="1"/>
            <rFont val="Calibri"/>
            <family val="2"/>
            <scheme val="minor"/>
          </rPr>
          <t>Introduzca un texto con la finalidad de la contratación</t>
        </r>
      </text>
    </comment>
    <comment ref="C611" authorId="2" shapeId="0" xr:uid="{DF3A3173-D7FB-4BBF-B950-7D198FED2D27}">
      <text>
        <r>
          <rPr>
            <sz val="11"/>
            <color theme="1"/>
            <rFont val="Calibri"/>
            <family val="2"/>
            <scheme val="minor"/>
          </rPr>
          <t>Seleccionar un valor del listado</t>
        </r>
      </text>
    </comment>
    <comment ref="D611" authorId="2" shapeId="0" xr:uid="{E9BA21C5-4B8B-43E4-AA29-084DA4625511}">
      <text>
        <r>
          <rPr>
            <sz val="11"/>
            <color theme="1"/>
            <rFont val="Calibri"/>
            <family val="2"/>
            <scheme val="minor"/>
          </rPr>
          <t>Seleccione el tipo de procedimiento</t>
        </r>
      </text>
    </comment>
    <comment ref="E611" authorId="2" shapeId="0" xr:uid="{BFB22C1E-B28B-4506-AF6A-B7B05597353D}">
      <text>
        <r>
          <rPr>
            <sz val="11"/>
            <color theme="1"/>
            <rFont val="Calibri"/>
            <family val="2"/>
            <scheme val="minor"/>
          </rPr>
          <t>Seleccione un valor de la lista</t>
        </r>
      </text>
    </comment>
    <comment ref="F611" authorId="2" shapeId="0" xr:uid="{A2AC5923-64D5-46BC-B21C-09ACB555CE3A}">
      <text>
        <r>
          <rPr>
            <sz val="11"/>
            <color theme="1"/>
            <rFont val="Calibri"/>
            <family val="2"/>
            <scheme val="minor"/>
          </rPr>
          <t>Introduzca el código SNIP</t>
        </r>
      </text>
    </comment>
    <comment ref="C612" authorId="2" shapeId="0" xr:uid="{ACF3D861-8D09-4232-818D-3337FE1DB76B}">
      <text>
        <r>
          <rPr>
            <sz val="11"/>
            <color theme="1"/>
            <rFont val="Calibri"/>
            <family val="2"/>
            <scheme val="minor"/>
          </rPr>
          <t>Introduzca la fecha de inicio del proceso, en formato dd-mm-aaaa</t>
        </r>
      </text>
    </comment>
    <comment ref="F612" authorId="2" shapeId="0" xr:uid="{0D93AF72-D1F9-4806-91AF-3A0278228D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3" authorId="2" shapeId="0" xr:uid="{60DF6606-1F0F-426A-A022-B3399011DA8A}">
      <text/>
    </comment>
    <comment ref="C614" authorId="2" shapeId="0" xr:uid="{5A6FD6BA-59D6-44B3-987B-90A33CBD0423}">
      <text>
        <r>
          <rPr>
            <sz val="11"/>
            <color theme="1"/>
            <rFont val="Calibri"/>
            <family val="2"/>
            <scheme val="minor"/>
          </rPr>
          <t>Introduzca la fecha prevista de adjudicación, en formato dd-mm-aaaa</t>
        </r>
      </text>
    </comment>
    <comment ref="F614" authorId="2" shapeId="0" xr:uid="{CD7225C0-8321-4EB2-B015-5B0CCF44F7C2}">
      <text/>
    </comment>
    <comment ref="F615" authorId="2" shapeId="0" xr:uid="{1456E8DC-1854-48CF-9A1C-B663420C2FFA}">
      <text/>
    </comment>
    <comment ref="A617" authorId="2" shapeId="0" xr:uid="{BEB6E9DB-010D-4836-A72B-FA416CC85623}">
      <text>
        <r>
          <rPr>
            <sz val="11"/>
            <color theme="1"/>
            <rFont val="Calibri"/>
            <family val="2"/>
            <scheme val="minor"/>
          </rPr>
          <t>Introduzca un codigo UNSPSC</t>
        </r>
      </text>
    </comment>
    <comment ref="B617" authorId="2" shapeId="0" xr:uid="{16F75E38-B95D-4A3C-B0B7-EAE0CC07CDA6}">
      <text>
        <r>
          <rPr>
            <sz val="11"/>
            <color theme="1"/>
            <rFont val="Calibri"/>
            <family val="2"/>
            <scheme val="minor"/>
          </rPr>
          <t>Descripción calculada automáticamente a partir de código del artículo</t>
        </r>
      </text>
    </comment>
    <comment ref="C617" authorId="2" shapeId="0" xr:uid="{9BCECFF7-EAF7-4C2F-9714-313F5FC79311}">
      <text>
        <r>
          <rPr>
            <sz val="11"/>
            <color theme="1"/>
            <rFont val="Calibri"/>
            <family val="2"/>
            <scheme val="minor"/>
          </rPr>
          <t>Seleccione un valor de la lista</t>
        </r>
      </text>
    </comment>
    <comment ref="D617" authorId="2" shapeId="0" xr:uid="{0A88E4EC-8B81-4B67-9A1D-1BA079888E34}">
      <text>
        <r>
          <rPr>
            <sz val="11"/>
            <color theme="1"/>
            <rFont val="Calibri"/>
            <family val="2"/>
            <scheme val="minor"/>
          </rPr>
          <t>Introduzca un número con dos decimales como máximo. Debe ser igual o mayor a la "Cantidad Real Consumida"</t>
        </r>
      </text>
    </comment>
    <comment ref="E617" authorId="2" shapeId="0" xr:uid="{A06CF647-1E07-4578-B266-298517FB3837}">
      <text>
        <r>
          <rPr>
            <sz val="11"/>
            <color theme="1"/>
            <rFont val="Calibri"/>
            <family val="2"/>
            <scheme val="minor"/>
          </rPr>
          <t>Introduzca un número con dos decimales como máximo</t>
        </r>
      </text>
    </comment>
    <comment ref="F617" authorId="2" shapeId="0" xr:uid="{7A65C4DC-B9E8-4EE2-8424-DC49DC331464}">
      <text>
        <r>
          <rPr>
            <sz val="11"/>
            <color theme="1"/>
            <rFont val="Calibri"/>
            <family val="2"/>
            <scheme val="minor"/>
          </rPr>
          <t>Monto calculado automáticamente por el sistema</t>
        </r>
      </text>
    </comment>
    <comment ref="A622" authorId="2" shapeId="0" xr:uid="{79401484-8407-4A09-8604-582BAF889F65}">
      <text>
        <r>
          <rPr>
            <sz val="11"/>
            <color theme="1"/>
            <rFont val="Calibri"/>
            <family val="2"/>
            <scheme val="minor"/>
          </rPr>
          <t>Introducir un texto con el nombre o referencia de la contratación</t>
        </r>
      </text>
    </comment>
    <comment ref="B622" authorId="2" shapeId="0" xr:uid="{DAEC6673-F976-4EF0-9B5C-5A820725FE73}">
      <text>
        <r>
          <rPr>
            <sz val="11"/>
            <color theme="1"/>
            <rFont val="Calibri"/>
            <family val="2"/>
            <scheme val="minor"/>
          </rPr>
          <t>Introduzca un texto con la finalidad de la contratación</t>
        </r>
      </text>
    </comment>
    <comment ref="C622" authorId="2" shapeId="0" xr:uid="{B001DF94-2ADD-4D80-ACDE-39BABF4A6B94}">
      <text>
        <r>
          <rPr>
            <sz val="11"/>
            <color theme="1"/>
            <rFont val="Calibri"/>
            <family val="2"/>
            <scheme val="minor"/>
          </rPr>
          <t>Seleccionar un valor del listado</t>
        </r>
      </text>
    </comment>
    <comment ref="D622" authorId="2" shapeId="0" xr:uid="{E4E29581-6620-4032-91A3-E82B59D4A826}">
      <text>
        <r>
          <rPr>
            <sz val="11"/>
            <color theme="1"/>
            <rFont val="Calibri"/>
            <family val="2"/>
            <scheme val="minor"/>
          </rPr>
          <t>Seleccione el tipo de procedimiento</t>
        </r>
      </text>
    </comment>
    <comment ref="E622" authorId="2" shapeId="0" xr:uid="{B4E104C0-2708-4668-B309-E4E5CF02CDA3}">
      <text>
        <r>
          <rPr>
            <sz val="11"/>
            <color theme="1"/>
            <rFont val="Calibri"/>
            <family val="2"/>
            <scheme val="minor"/>
          </rPr>
          <t>Seleccione un valor de la lista</t>
        </r>
      </text>
    </comment>
    <comment ref="F622" authorId="2" shapeId="0" xr:uid="{806D702A-ED3B-4CA4-B7E3-88639E5DA212}">
      <text>
        <r>
          <rPr>
            <sz val="11"/>
            <color theme="1"/>
            <rFont val="Calibri"/>
            <family val="2"/>
            <scheme val="minor"/>
          </rPr>
          <t>Introduzca el código SNIP</t>
        </r>
      </text>
    </comment>
    <comment ref="C623" authorId="2" shapeId="0" xr:uid="{A2262C15-A2AD-463A-829D-702012305D17}">
      <text>
        <r>
          <rPr>
            <sz val="11"/>
            <color theme="1"/>
            <rFont val="Calibri"/>
            <family val="2"/>
            <scheme val="minor"/>
          </rPr>
          <t>Introduzca la fecha de inicio del proceso, en formato dd-mm-aaaa</t>
        </r>
      </text>
    </comment>
    <comment ref="F623" authorId="2" shapeId="0" xr:uid="{5A47AD1E-C219-435C-8118-9282A2B9AD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2" shapeId="0" xr:uid="{F466354E-C6C9-4B16-A405-22A0DDF04BC0}">
      <text/>
    </comment>
    <comment ref="C625" authorId="2" shapeId="0" xr:uid="{2EE05E35-97C0-4A65-80C4-BC04AD7E82E4}">
      <text>
        <r>
          <rPr>
            <sz val="11"/>
            <color theme="1"/>
            <rFont val="Calibri"/>
            <family val="2"/>
            <scheme val="minor"/>
          </rPr>
          <t>Introduzca la fecha prevista de adjudicación, en formato dd-mm-aaaa</t>
        </r>
      </text>
    </comment>
    <comment ref="F625" authorId="2" shapeId="0" xr:uid="{44D511F6-C140-4C6B-A225-2C18ACF766F1}">
      <text/>
    </comment>
    <comment ref="F626" authorId="2" shapeId="0" xr:uid="{FBC32AA6-91D0-4270-8D3A-F9B067EF5C2A}">
      <text/>
    </comment>
    <comment ref="A628" authorId="2" shapeId="0" xr:uid="{5EFA3CDF-BC13-4BEB-B447-D04B0CF27FFF}">
      <text>
        <r>
          <rPr>
            <sz val="11"/>
            <color theme="1"/>
            <rFont val="Calibri"/>
            <family val="2"/>
            <scheme val="minor"/>
          </rPr>
          <t>Introduzca un codigo UNSPSC</t>
        </r>
      </text>
    </comment>
    <comment ref="B628" authorId="2" shapeId="0" xr:uid="{DDAB1BB6-6023-437A-9BAF-29E6CC55C2F2}">
      <text>
        <r>
          <rPr>
            <sz val="11"/>
            <color theme="1"/>
            <rFont val="Calibri"/>
            <family val="2"/>
            <scheme val="minor"/>
          </rPr>
          <t>Descripción calculada automáticamente a partir de código del artículo</t>
        </r>
      </text>
    </comment>
    <comment ref="C628" authorId="2" shapeId="0" xr:uid="{D1DBE6FF-6B23-47D5-BD1D-4D438E5AA186}">
      <text>
        <r>
          <rPr>
            <sz val="11"/>
            <color theme="1"/>
            <rFont val="Calibri"/>
            <family val="2"/>
            <scheme val="minor"/>
          </rPr>
          <t>Seleccione un valor de la lista</t>
        </r>
      </text>
    </comment>
    <comment ref="D628" authorId="2" shapeId="0" xr:uid="{26E88B21-82C4-4E11-81CA-FCCB97EFC2B6}">
      <text>
        <r>
          <rPr>
            <sz val="11"/>
            <color theme="1"/>
            <rFont val="Calibri"/>
            <family val="2"/>
            <scheme val="minor"/>
          </rPr>
          <t>Introduzca un número con dos decimales como máximo. Debe ser igual o mayor a la "Cantidad Real Consumida"</t>
        </r>
      </text>
    </comment>
    <comment ref="E628" authorId="2" shapeId="0" xr:uid="{6A1F5530-61AA-4D13-BE04-EB2E895926A6}">
      <text>
        <r>
          <rPr>
            <sz val="11"/>
            <color theme="1"/>
            <rFont val="Calibri"/>
            <family val="2"/>
            <scheme val="minor"/>
          </rPr>
          <t>Introduzca un número con dos decimales como máximo</t>
        </r>
      </text>
    </comment>
    <comment ref="F628" authorId="2" shapeId="0" xr:uid="{84D5E54B-24B8-486C-B4C3-8A31788EDFA7}">
      <text>
        <r>
          <rPr>
            <sz val="11"/>
            <color theme="1"/>
            <rFont val="Calibri"/>
            <family val="2"/>
            <scheme val="minor"/>
          </rPr>
          <t>Monto calculado automáticamente por el sistema</t>
        </r>
      </text>
    </comment>
    <comment ref="A633" authorId="2" shapeId="0" xr:uid="{0B0D4BCD-72D9-4930-B162-6E793EF84819}">
      <text>
        <r>
          <rPr>
            <sz val="11"/>
            <color theme="1"/>
            <rFont val="Calibri"/>
            <family val="2"/>
            <scheme val="minor"/>
          </rPr>
          <t>Introducir un texto con el nombre o referencia de la contratación</t>
        </r>
      </text>
    </comment>
    <comment ref="B633" authorId="2" shapeId="0" xr:uid="{5B9CFE1F-5443-4318-AA88-B4C7E333FDB9}">
      <text>
        <r>
          <rPr>
            <sz val="11"/>
            <color theme="1"/>
            <rFont val="Calibri"/>
            <family val="2"/>
            <scheme val="minor"/>
          </rPr>
          <t>Introduzca un texto con la finalidad de la contratación</t>
        </r>
      </text>
    </comment>
    <comment ref="C633" authorId="2" shapeId="0" xr:uid="{C4508337-0969-4286-9677-668910AE80D3}">
      <text>
        <r>
          <rPr>
            <sz val="11"/>
            <color theme="1"/>
            <rFont val="Calibri"/>
            <family val="2"/>
            <scheme val="minor"/>
          </rPr>
          <t>Seleccionar un valor del listado</t>
        </r>
      </text>
    </comment>
    <comment ref="D633" authorId="2" shapeId="0" xr:uid="{FB4DA0B4-BEA9-4D74-B627-9F9AEA79E290}">
      <text>
        <r>
          <rPr>
            <sz val="11"/>
            <color theme="1"/>
            <rFont val="Calibri"/>
            <family val="2"/>
            <scheme val="minor"/>
          </rPr>
          <t>Seleccione el tipo de procedimiento</t>
        </r>
      </text>
    </comment>
    <comment ref="E633" authorId="2" shapeId="0" xr:uid="{53661486-E08E-4944-857D-84C400F5871F}">
      <text>
        <r>
          <rPr>
            <sz val="11"/>
            <color theme="1"/>
            <rFont val="Calibri"/>
            <family val="2"/>
            <scheme val="minor"/>
          </rPr>
          <t>Seleccione un valor de la lista</t>
        </r>
      </text>
    </comment>
    <comment ref="F633" authorId="2" shapeId="0" xr:uid="{878802CC-A97B-480C-8C75-FABCAE93FE89}">
      <text>
        <r>
          <rPr>
            <sz val="11"/>
            <color theme="1"/>
            <rFont val="Calibri"/>
            <family val="2"/>
            <scheme val="minor"/>
          </rPr>
          <t>Introduzca el código SNIP</t>
        </r>
      </text>
    </comment>
    <comment ref="C634" authorId="2" shapeId="0" xr:uid="{F29F4890-5604-4398-9E03-28799826C145}">
      <text>
        <r>
          <rPr>
            <sz val="11"/>
            <color theme="1"/>
            <rFont val="Calibri"/>
            <family val="2"/>
            <scheme val="minor"/>
          </rPr>
          <t>Introduzca la fecha de inicio del proceso, en formato dd-mm-aaaa</t>
        </r>
      </text>
    </comment>
    <comment ref="F634" authorId="2" shapeId="0" xr:uid="{9CD300CF-F7A4-44B1-B674-0F492F1424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2" shapeId="0" xr:uid="{3D0787DC-97CE-4AD3-BADB-B1868880556E}">
      <text/>
    </comment>
    <comment ref="C636" authorId="2" shapeId="0" xr:uid="{640C9C3B-99F2-4208-A2EF-EE70D1844423}">
      <text>
        <r>
          <rPr>
            <sz val="11"/>
            <color theme="1"/>
            <rFont val="Calibri"/>
            <family val="2"/>
            <scheme val="minor"/>
          </rPr>
          <t>Introduzca la fecha prevista de adjudicación, en formato dd-mm-aaaa</t>
        </r>
      </text>
    </comment>
    <comment ref="F636" authorId="2" shapeId="0" xr:uid="{CAC279FE-FC03-4104-A726-1A408A235BE7}">
      <text/>
    </comment>
    <comment ref="F637" authorId="2" shapeId="0" xr:uid="{08C7DB9D-D9EB-4F91-90B9-8F1E5AA65F47}">
      <text/>
    </comment>
    <comment ref="A639" authorId="2" shapeId="0" xr:uid="{526F124E-2F70-4F5F-939A-C1870537A2CB}">
      <text>
        <r>
          <rPr>
            <sz val="11"/>
            <color theme="1"/>
            <rFont val="Calibri"/>
            <family val="2"/>
            <scheme val="minor"/>
          </rPr>
          <t>Introduzca un codigo UNSPSC</t>
        </r>
      </text>
    </comment>
    <comment ref="B639" authorId="2" shapeId="0" xr:uid="{55B22D42-E1BF-49C2-B5CD-EA7F63D1924B}">
      <text>
        <r>
          <rPr>
            <sz val="11"/>
            <color theme="1"/>
            <rFont val="Calibri"/>
            <family val="2"/>
            <scheme val="minor"/>
          </rPr>
          <t>Descripción calculada automáticamente a partir de código del artículo</t>
        </r>
      </text>
    </comment>
    <comment ref="C639" authorId="2" shapeId="0" xr:uid="{A5FFF68A-CE9E-47A5-AE5E-EA0CCC2785BA}">
      <text>
        <r>
          <rPr>
            <sz val="11"/>
            <color theme="1"/>
            <rFont val="Calibri"/>
            <family val="2"/>
            <scheme val="minor"/>
          </rPr>
          <t>Seleccione un valor de la lista</t>
        </r>
      </text>
    </comment>
    <comment ref="D639" authorId="2" shapeId="0" xr:uid="{86DD4001-A18C-4BE4-AB84-CC2D0363D24D}">
      <text>
        <r>
          <rPr>
            <sz val="11"/>
            <color theme="1"/>
            <rFont val="Calibri"/>
            <family val="2"/>
            <scheme val="minor"/>
          </rPr>
          <t>Introduzca un número con dos decimales como máximo. Debe ser igual o mayor a la "Cantidad Real Consumida"</t>
        </r>
      </text>
    </comment>
    <comment ref="E639" authorId="2" shapeId="0" xr:uid="{E6614B67-5CC2-4DDD-AA6D-BE20402E6733}">
      <text>
        <r>
          <rPr>
            <sz val="11"/>
            <color theme="1"/>
            <rFont val="Calibri"/>
            <family val="2"/>
            <scheme val="minor"/>
          </rPr>
          <t>Introduzca un número con dos decimales como máximo</t>
        </r>
      </text>
    </comment>
    <comment ref="F639" authorId="2" shapeId="0" xr:uid="{7F0692EC-6AF8-4213-9474-CF78B846E958}">
      <text>
        <r>
          <rPr>
            <sz val="11"/>
            <color theme="1"/>
            <rFont val="Calibri"/>
            <family val="2"/>
            <scheme val="minor"/>
          </rPr>
          <t>Monto calculado automáticamente por el sistema</t>
        </r>
      </text>
    </comment>
    <comment ref="A644" authorId="2" shapeId="0" xr:uid="{8427C479-1E71-409F-A044-260A0B6D8593}">
      <text>
        <r>
          <rPr>
            <sz val="11"/>
            <color theme="1"/>
            <rFont val="Calibri"/>
            <family val="2"/>
            <scheme val="minor"/>
          </rPr>
          <t>Introducir un texto con el nombre o referencia de la contratación</t>
        </r>
      </text>
    </comment>
    <comment ref="B644" authorId="2" shapeId="0" xr:uid="{20D345E5-AB78-422B-9004-5486673305E7}">
      <text>
        <r>
          <rPr>
            <sz val="11"/>
            <color theme="1"/>
            <rFont val="Calibri"/>
            <family val="2"/>
            <scheme val="minor"/>
          </rPr>
          <t>Introduzca un texto con la finalidad de la contratación</t>
        </r>
      </text>
    </comment>
    <comment ref="C644" authorId="2" shapeId="0" xr:uid="{5FEFF626-FD73-412B-BA11-2C4F9686E639}">
      <text>
        <r>
          <rPr>
            <sz val="11"/>
            <color theme="1"/>
            <rFont val="Calibri"/>
            <family val="2"/>
            <scheme val="minor"/>
          </rPr>
          <t>Seleccionar un valor del listado</t>
        </r>
      </text>
    </comment>
    <comment ref="D644" authorId="2" shapeId="0" xr:uid="{9C2512C4-1A16-47B3-AFCA-06025452C6A0}">
      <text>
        <r>
          <rPr>
            <sz val="11"/>
            <color theme="1"/>
            <rFont val="Calibri"/>
            <family val="2"/>
            <scheme val="minor"/>
          </rPr>
          <t>Seleccione el tipo de procedimiento</t>
        </r>
      </text>
    </comment>
    <comment ref="E644" authorId="2" shapeId="0" xr:uid="{AEDB129E-08BC-4B2D-B907-2075DE3AF2D3}">
      <text>
        <r>
          <rPr>
            <sz val="11"/>
            <color theme="1"/>
            <rFont val="Calibri"/>
            <family val="2"/>
            <scheme val="minor"/>
          </rPr>
          <t>Seleccione un valor de la lista</t>
        </r>
      </text>
    </comment>
    <comment ref="F644" authorId="2" shapeId="0" xr:uid="{00ED6E1B-9F68-45BF-9C4E-3F3A3041914B}">
      <text>
        <r>
          <rPr>
            <sz val="11"/>
            <color theme="1"/>
            <rFont val="Calibri"/>
            <family val="2"/>
            <scheme val="minor"/>
          </rPr>
          <t>Introduzca el código SNIP</t>
        </r>
      </text>
    </comment>
    <comment ref="C645" authorId="2" shapeId="0" xr:uid="{BCF1A06F-C277-4358-ADE2-7AD7A8844509}">
      <text>
        <r>
          <rPr>
            <sz val="11"/>
            <color theme="1"/>
            <rFont val="Calibri"/>
            <family val="2"/>
            <scheme val="minor"/>
          </rPr>
          <t>Introduzca la fecha de inicio del proceso, en formato dd-mm-aaaa</t>
        </r>
      </text>
    </comment>
    <comment ref="F645" authorId="2" shapeId="0" xr:uid="{57033E32-DA8C-4D65-BE65-B5905B1043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2" shapeId="0" xr:uid="{A00DE445-1126-4F9E-A0BF-C58C3F0670FD}">
      <text/>
    </comment>
    <comment ref="C647" authorId="2" shapeId="0" xr:uid="{F0BA1CD5-B07A-494A-A661-D04834AC8405}">
      <text>
        <r>
          <rPr>
            <sz val="11"/>
            <color theme="1"/>
            <rFont val="Calibri"/>
            <family val="2"/>
            <scheme val="minor"/>
          </rPr>
          <t>Introduzca la fecha prevista de adjudicación, en formato dd-mm-aaaa</t>
        </r>
      </text>
    </comment>
    <comment ref="F647" authorId="2" shapeId="0" xr:uid="{FDDE4CE8-B858-4677-B1E7-258C064168F6}">
      <text/>
    </comment>
    <comment ref="F648" authorId="2" shapeId="0" xr:uid="{621F544F-69C2-4CB3-9F4C-C7268C56AB2B}">
      <text/>
    </comment>
    <comment ref="A650" authorId="2" shapeId="0" xr:uid="{27CDE0F5-9EA6-42FC-9E11-87F87BBD9308}">
      <text>
        <r>
          <rPr>
            <sz val="11"/>
            <color theme="1"/>
            <rFont val="Calibri"/>
            <family val="2"/>
            <scheme val="minor"/>
          </rPr>
          <t>Introduzca un codigo UNSPSC</t>
        </r>
      </text>
    </comment>
    <comment ref="B650" authorId="2" shapeId="0" xr:uid="{6D07A9F9-AA6E-4FCB-8FED-D09F3D0412F2}">
      <text>
        <r>
          <rPr>
            <sz val="11"/>
            <color theme="1"/>
            <rFont val="Calibri"/>
            <family val="2"/>
            <scheme val="minor"/>
          </rPr>
          <t>Descripción calculada automáticamente a partir de código del artículo</t>
        </r>
      </text>
    </comment>
    <comment ref="C650" authorId="2" shapeId="0" xr:uid="{F08166FB-6A2F-416C-BDAC-3CA723685C49}">
      <text>
        <r>
          <rPr>
            <sz val="11"/>
            <color theme="1"/>
            <rFont val="Calibri"/>
            <family val="2"/>
            <scheme val="minor"/>
          </rPr>
          <t>Seleccione un valor de la lista</t>
        </r>
      </text>
    </comment>
    <comment ref="D650" authorId="2" shapeId="0" xr:uid="{A39C3858-BA9A-4E92-A4C8-5DFD860D60C5}">
      <text>
        <r>
          <rPr>
            <sz val="11"/>
            <color theme="1"/>
            <rFont val="Calibri"/>
            <family val="2"/>
            <scheme val="minor"/>
          </rPr>
          <t>Introduzca un número con dos decimales como máximo. Debe ser igual o mayor a la "Cantidad Real Consumida"</t>
        </r>
      </text>
    </comment>
    <comment ref="E650" authorId="2" shapeId="0" xr:uid="{F5D4303F-7896-49EB-8A45-1D0D3BD56D02}">
      <text>
        <r>
          <rPr>
            <sz val="11"/>
            <color theme="1"/>
            <rFont val="Calibri"/>
            <family val="2"/>
            <scheme val="minor"/>
          </rPr>
          <t>Introduzca un número con dos decimales como máximo</t>
        </r>
      </text>
    </comment>
    <comment ref="F650" authorId="2" shapeId="0" xr:uid="{23566285-8955-418B-B796-FFDE41A63B2C}">
      <text>
        <r>
          <rPr>
            <sz val="11"/>
            <color theme="1"/>
            <rFont val="Calibri"/>
            <family val="2"/>
            <scheme val="minor"/>
          </rPr>
          <t>Monto calculado automáticamente por el sistema</t>
        </r>
      </text>
    </comment>
    <comment ref="A655" authorId="2" shapeId="0" xr:uid="{80BA7FD7-B115-4916-B78E-EBC450BACDB8}">
      <text>
        <r>
          <rPr>
            <sz val="11"/>
            <color theme="1"/>
            <rFont val="Calibri"/>
            <family val="2"/>
            <scheme val="minor"/>
          </rPr>
          <t>Introducir un texto con el nombre o referencia de la contratación</t>
        </r>
      </text>
    </comment>
    <comment ref="B655" authorId="2" shapeId="0" xr:uid="{AF74093D-DF3A-437B-9E31-D8E58431AFAF}">
      <text>
        <r>
          <rPr>
            <sz val="11"/>
            <color theme="1"/>
            <rFont val="Calibri"/>
            <family val="2"/>
            <scheme val="minor"/>
          </rPr>
          <t>Introduzca un texto con la finalidad de la contratación</t>
        </r>
      </text>
    </comment>
    <comment ref="C655" authorId="2" shapeId="0" xr:uid="{661490F8-ED3C-43F4-A0C2-488DD54BF7CA}">
      <text>
        <r>
          <rPr>
            <sz val="11"/>
            <color theme="1"/>
            <rFont val="Calibri"/>
            <family val="2"/>
            <scheme val="minor"/>
          </rPr>
          <t>Seleccionar un valor del listado</t>
        </r>
      </text>
    </comment>
    <comment ref="D655" authorId="2" shapeId="0" xr:uid="{2031EA24-35B3-48CF-A7E0-28074DFE41EB}">
      <text>
        <r>
          <rPr>
            <sz val="11"/>
            <color theme="1"/>
            <rFont val="Calibri"/>
            <family val="2"/>
            <scheme val="minor"/>
          </rPr>
          <t>Seleccione el tipo de procedimiento</t>
        </r>
      </text>
    </comment>
    <comment ref="E655" authorId="2" shapeId="0" xr:uid="{AACADD81-9AE6-462E-BBCC-B93D9A4756D5}">
      <text>
        <r>
          <rPr>
            <sz val="11"/>
            <color theme="1"/>
            <rFont val="Calibri"/>
            <family val="2"/>
            <scheme val="minor"/>
          </rPr>
          <t>Seleccione un valor de la lista</t>
        </r>
      </text>
    </comment>
    <comment ref="F655" authorId="2" shapeId="0" xr:uid="{C5D16015-F5CA-4B3D-BE8E-1D897692EFCF}">
      <text>
        <r>
          <rPr>
            <sz val="11"/>
            <color theme="1"/>
            <rFont val="Calibri"/>
            <family val="2"/>
            <scheme val="minor"/>
          </rPr>
          <t>Introduzca el código SNIP</t>
        </r>
      </text>
    </comment>
    <comment ref="C656" authorId="2" shapeId="0" xr:uid="{CA6F09E2-1195-4614-8246-383A381C5184}">
      <text>
        <r>
          <rPr>
            <sz val="11"/>
            <color theme="1"/>
            <rFont val="Calibri"/>
            <family val="2"/>
            <scheme val="minor"/>
          </rPr>
          <t>Introduzca la fecha de inicio del proceso, en formato dd-mm-aaaa</t>
        </r>
      </text>
    </comment>
    <comment ref="F656" authorId="2" shapeId="0" xr:uid="{70655B59-BCF7-4C07-9E4F-0B2C4170E7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2" shapeId="0" xr:uid="{35BEC4F8-7931-408D-8D3A-E72AF244F5B1}">
      <text/>
    </comment>
    <comment ref="C658" authorId="2" shapeId="0" xr:uid="{1987CDD1-7E2F-423B-8BA8-03486BE66A3D}">
      <text>
        <r>
          <rPr>
            <sz val="11"/>
            <color theme="1"/>
            <rFont val="Calibri"/>
            <family val="2"/>
            <scheme val="minor"/>
          </rPr>
          <t>Introduzca la fecha prevista de adjudicación, en formato dd-mm-aaaa</t>
        </r>
      </text>
    </comment>
    <comment ref="F658" authorId="2" shapeId="0" xr:uid="{6E158663-C4EC-40A8-AE16-C75B1925B7D3}">
      <text/>
    </comment>
    <comment ref="F659" authorId="2" shapeId="0" xr:uid="{42DC6183-4736-4843-ADB5-39F8204EC8C4}">
      <text/>
    </comment>
    <comment ref="A661" authorId="2" shapeId="0" xr:uid="{D5771E6C-DFA6-446A-9439-B677458A882C}">
      <text>
        <r>
          <rPr>
            <sz val="11"/>
            <color theme="1"/>
            <rFont val="Calibri"/>
            <family val="2"/>
            <scheme val="minor"/>
          </rPr>
          <t>Introduzca un codigo UNSPSC</t>
        </r>
      </text>
    </comment>
    <comment ref="B661" authorId="2" shapeId="0" xr:uid="{0479E4A4-9A5F-4F57-9617-4871EBAAB9C3}">
      <text>
        <r>
          <rPr>
            <sz val="11"/>
            <color theme="1"/>
            <rFont val="Calibri"/>
            <family val="2"/>
            <scheme val="minor"/>
          </rPr>
          <t>Descripción calculada automáticamente a partir de código del artículo</t>
        </r>
      </text>
    </comment>
    <comment ref="C661" authorId="2" shapeId="0" xr:uid="{31C8EFFD-0019-4BDD-8275-B5B87C7F5085}">
      <text>
        <r>
          <rPr>
            <sz val="11"/>
            <color theme="1"/>
            <rFont val="Calibri"/>
            <family val="2"/>
            <scheme val="minor"/>
          </rPr>
          <t>Seleccione un valor de la lista</t>
        </r>
      </text>
    </comment>
    <comment ref="D661" authorId="2" shapeId="0" xr:uid="{E345F267-647B-4771-91C2-89CCDA9BF538}">
      <text>
        <r>
          <rPr>
            <sz val="11"/>
            <color theme="1"/>
            <rFont val="Calibri"/>
            <family val="2"/>
            <scheme val="minor"/>
          </rPr>
          <t>Introduzca un número con dos decimales como máximo. Debe ser igual o mayor a la "Cantidad Real Consumida"</t>
        </r>
      </text>
    </comment>
    <comment ref="E661" authorId="2" shapeId="0" xr:uid="{5F01151B-82FE-4C50-B70A-345F8C9605A8}">
      <text>
        <r>
          <rPr>
            <sz val="11"/>
            <color theme="1"/>
            <rFont val="Calibri"/>
            <family val="2"/>
            <scheme val="minor"/>
          </rPr>
          <t>Introduzca un número con dos decimales como máximo</t>
        </r>
      </text>
    </comment>
    <comment ref="F661" authorId="2" shapeId="0" xr:uid="{66629718-5617-4088-B748-DF711F3680A8}">
      <text>
        <r>
          <rPr>
            <sz val="11"/>
            <color theme="1"/>
            <rFont val="Calibri"/>
            <family val="2"/>
            <scheme val="minor"/>
          </rPr>
          <t>Monto calculado automáticamente por el sistema</t>
        </r>
      </text>
    </comment>
    <comment ref="A667" authorId="2" shapeId="0" xr:uid="{EB988FCE-2658-4981-986A-4DA4D83DB3CC}">
      <text>
        <r>
          <rPr>
            <sz val="11"/>
            <color theme="1"/>
            <rFont val="Calibri"/>
            <family val="2"/>
            <scheme val="minor"/>
          </rPr>
          <t>Introducir un texto con el nombre o referencia de la contratación</t>
        </r>
      </text>
    </comment>
    <comment ref="B667" authorId="2" shapeId="0" xr:uid="{40ABEF0B-D23E-4D8E-97FB-C74FB003036D}">
      <text>
        <r>
          <rPr>
            <sz val="11"/>
            <color theme="1"/>
            <rFont val="Calibri"/>
            <family val="2"/>
            <scheme val="minor"/>
          </rPr>
          <t>Introduzca un texto con la finalidad de la contratación</t>
        </r>
      </text>
    </comment>
    <comment ref="C667" authorId="2" shapeId="0" xr:uid="{774ECAE0-8D0E-419E-AABD-D1E5F0830CFC}">
      <text>
        <r>
          <rPr>
            <sz val="11"/>
            <color theme="1"/>
            <rFont val="Calibri"/>
            <family val="2"/>
            <scheme val="minor"/>
          </rPr>
          <t>Seleccionar un valor del listado</t>
        </r>
      </text>
    </comment>
    <comment ref="D667" authorId="2" shapeId="0" xr:uid="{E0651DB1-14EC-4BE8-8E25-394E079665AE}">
      <text>
        <r>
          <rPr>
            <sz val="11"/>
            <color theme="1"/>
            <rFont val="Calibri"/>
            <family val="2"/>
            <scheme val="minor"/>
          </rPr>
          <t>Seleccione el tipo de procedimiento</t>
        </r>
      </text>
    </comment>
    <comment ref="E667" authorId="2" shapeId="0" xr:uid="{728DC15A-2059-4C5E-B506-10F9AEA109C5}">
      <text>
        <r>
          <rPr>
            <sz val="11"/>
            <color theme="1"/>
            <rFont val="Calibri"/>
            <family val="2"/>
            <scheme val="minor"/>
          </rPr>
          <t>Seleccione un valor de la lista</t>
        </r>
      </text>
    </comment>
    <comment ref="F667" authorId="2" shapeId="0" xr:uid="{87520DFB-B9D3-459E-8110-A70267E2CEA3}">
      <text>
        <r>
          <rPr>
            <sz val="11"/>
            <color theme="1"/>
            <rFont val="Calibri"/>
            <family val="2"/>
            <scheme val="minor"/>
          </rPr>
          <t>Introduzca el código SNIP</t>
        </r>
      </text>
    </comment>
    <comment ref="C668" authorId="2" shapeId="0" xr:uid="{3833D59C-073A-4883-8CFD-03442E08C561}">
      <text>
        <r>
          <rPr>
            <sz val="11"/>
            <color theme="1"/>
            <rFont val="Calibri"/>
            <family val="2"/>
            <scheme val="minor"/>
          </rPr>
          <t>Introduzca la fecha de inicio del proceso, en formato dd-mm-aaaa</t>
        </r>
      </text>
    </comment>
    <comment ref="F668" authorId="2" shapeId="0" xr:uid="{C8F1DF14-6C9F-4140-9B29-F1BC2B67A2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2" shapeId="0" xr:uid="{17A2805C-F153-4073-BCF8-2B20B399E126}">
      <text/>
    </comment>
    <comment ref="C670" authorId="2" shapeId="0" xr:uid="{71DA5EBF-BF02-4366-81BD-E37C111E851D}">
      <text>
        <r>
          <rPr>
            <sz val="11"/>
            <color theme="1"/>
            <rFont val="Calibri"/>
            <family val="2"/>
            <scheme val="minor"/>
          </rPr>
          <t>Introduzca la fecha prevista de adjudicación, en formato dd-mm-aaaa</t>
        </r>
      </text>
    </comment>
    <comment ref="F670" authorId="2" shapeId="0" xr:uid="{3380CEB5-6AFC-48D4-9DF4-1D60D810A31A}">
      <text/>
    </comment>
    <comment ref="F671" authorId="2" shapeId="0" xr:uid="{B54B7212-A598-4942-BB14-9EDCAC6E2AD7}">
      <text/>
    </comment>
    <comment ref="A673" authorId="2" shapeId="0" xr:uid="{0049CF7F-506B-4A1B-B460-2128168C4BEF}">
      <text>
        <r>
          <rPr>
            <sz val="11"/>
            <color theme="1"/>
            <rFont val="Calibri"/>
            <family val="2"/>
            <scheme val="minor"/>
          </rPr>
          <t>Introduzca un codigo UNSPSC</t>
        </r>
      </text>
    </comment>
    <comment ref="B673" authorId="2" shapeId="0" xr:uid="{550DD9D3-9DAD-4438-8ED8-5109E524CDA2}">
      <text>
        <r>
          <rPr>
            <sz val="11"/>
            <color theme="1"/>
            <rFont val="Calibri"/>
            <family val="2"/>
            <scheme val="minor"/>
          </rPr>
          <t>Descripción calculada automáticamente a partir de código del artículo</t>
        </r>
      </text>
    </comment>
    <comment ref="C673" authorId="2" shapeId="0" xr:uid="{136A450C-AE83-42F3-B42D-899177CFBFD4}">
      <text>
        <r>
          <rPr>
            <sz val="11"/>
            <color theme="1"/>
            <rFont val="Calibri"/>
            <family val="2"/>
            <scheme val="minor"/>
          </rPr>
          <t>Seleccione un valor de la lista</t>
        </r>
      </text>
    </comment>
    <comment ref="D673" authorId="2" shapeId="0" xr:uid="{10BFE5BF-1D8B-42D5-AF55-6F5A0FB89941}">
      <text>
        <r>
          <rPr>
            <sz val="11"/>
            <color theme="1"/>
            <rFont val="Calibri"/>
            <family val="2"/>
            <scheme val="minor"/>
          </rPr>
          <t>Introduzca un número con dos decimales como máximo. Debe ser igual o mayor a la "Cantidad Real Consumida"</t>
        </r>
      </text>
    </comment>
    <comment ref="E673" authorId="2" shapeId="0" xr:uid="{36314BFD-F29F-41AC-97E9-B4BE70AB2171}">
      <text>
        <r>
          <rPr>
            <sz val="11"/>
            <color theme="1"/>
            <rFont val="Calibri"/>
            <family val="2"/>
            <scheme val="minor"/>
          </rPr>
          <t>Introduzca un número con dos decimales como máximo</t>
        </r>
      </text>
    </comment>
    <comment ref="F673" authorId="2" shapeId="0" xr:uid="{0317BE7D-6DC2-4839-AEA9-6CC4E543EEB5}">
      <text>
        <r>
          <rPr>
            <sz val="11"/>
            <color theme="1"/>
            <rFont val="Calibri"/>
            <family val="2"/>
            <scheme val="minor"/>
          </rPr>
          <t>Monto calculado automáticamente por el sistema</t>
        </r>
      </text>
    </comment>
    <comment ref="A678" authorId="2" shapeId="0" xr:uid="{B09CF4E8-866B-4854-AA11-D8D8F36CBD81}">
      <text>
        <r>
          <rPr>
            <sz val="11"/>
            <color theme="1"/>
            <rFont val="Calibri"/>
            <family val="2"/>
            <scheme val="minor"/>
          </rPr>
          <t>Introducir un texto con el nombre o referencia de la contratación</t>
        </r>
      </text>
    </comment>
    <comment ref="B678" authorId="2" shapeId="0" xr:uid="{2DA2F38A-BB89-4A5C-99F1-5F610DE02B86}">
      <text>
        <r>
          <rPr>
            <sz val="11"/>
            <color theme="1"/>
            <rFont val="Calibri"/>
            <family val="2"/>
            <scheme val="minor"/>
          </rPr>
          <t>Introduzca un texto con la finalidad de la contratación</t>
        </r>
      </text>
    </comment>
    <comment ref="C678" authorId="2" shapeId="0" xr:uid="{4116ED10-4D87-4DEA-A66C-61320341ED13}">
      <text>
        <r>
          <rPr>
            <sz val="11"/>
            <color theme="1"/>
            <rFont val="Calibri"/>
            <family val="2"/>
            <scheme val="minor"/>
          </rPr>
          <t>Seleccionar un valor del listado</t>
        </r>
      </text>
    </comment>
    <comment ref="D678" authorId="2" shapeId="0" xr:uid="{B031F83C-7A90-4262-AE11-5E8DDED8F178}">
      <text>
        <r>
          <rPr>
            <sz val="11"/>
            <color theme="1"/>
            <rFont val="Calibri"/>
            <family val="2"/>
            <scheme val="minor"/>
          </rPr>
          <t>Seleccione el tipo de procedimiento</t>
        </r>
      </text>
    </comment>
    <comment ref="E678" authorId="2" shapeId="0" xr:uid="{1EF6992E-A8FD-4834-8226-10EBEB886F77}">
      <text>
        <r>
          <rPr>
            <sz val="11"/>
            <color theme="1"/>
            <rFont val="Calibri"/>
            <family val="2"/>
            <scheme val="minor"/>
          </rPr>
          <t>Seleccione un valor de la lista</t>
        </r>
      </text>
    </comment>
    <comment ref="F678" authorId="2" shapeId="0" xr:uid="{69CFEB62-B049-4CEE-8980-106DB1026A8A}">
      <text>
        <r>
          <rPr>
            <sz val="11"/>
            <color theme="1"/>
            <rFont val="Calibri"/>
            <family val="2"/>
            <scheme val="minor"/>
          </rPr>
          <t>Introduzca el código SNIP</t>
        </r>
      </text>
    </comment>
    <comment ref="C679" authorId="2" shapeId="0" xr:uid="{E7C68ACD-5B2D-47B8-8778-04872275071B}">
      <text>
        <r>
          <rPr>
            <sz val="11"/>
            <color theme="1"/>
            <rFont val="Calibri"/>
            <family val="2"/>
            <scheme val="minor"/>
          </rPr>
          <t>Introduzca la fecha de inicio del proceso, en formato dd-mm-aaaa</t>
        </r>
      </text>
    </comment>
    <comment ref="F679" authorId="2" shapeId="0" xr:uid="{BD147434-A0A2-4E11-9C3C-2DAD16962A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0" authorId="2" shapeId="0" xr:uid="{8BD027B0-10B8-4C5A-887B-29399CC69264}">
      <text/>
    </comment>
    <comment ref="C681" authorId="2" shapeId="0" xr:uid="{A1188A3D-61D0-47A7-9A02-608DDDAA6FEF}">
      <text>
        <r>
          <rPr>
            <sz val="11"/>
            <color theme="1"/>
            <rFont val="Calibri"/>
            <family val="2"/>
            <scheme val="minor"/>
          </rPr>
          <t>Introduzca la fecha prevista de adjudicación, en formato dd-mm-aaaa</t>
        </r>
      </text>
    </comment>
    <comment ref="F681" authorId="2" shapeId="0" xr:uid="{C0E9EA8A-FEEF-4B5C-B900-87522AD94101}">
      <text/>
    </comment>
    <comment ref="F682" authorId="2" shapeId="0" xr:uid="{17A204D3-EDB0-4922-A825-854D5819A6DE}">
      <text/>
    </comment>
    <comment ref="A684" authorId="2" shapeId="0" xr:uid="{5793242A-784C-4721-A4F0-6B90F8ECC37F}">
      <text>
        <r>
          <rPr>
            <sz val="11"/>
            <color theme="1"/>
            <rFont val="Calibri"/>
            <family val="2"/>
            <scheme val="minor"/>
          </rPr>
          <t>Introduzca un codigo UNSPSC</t>
        </r>
      </text>
    </comment>
    <comment ref="B684" authorId="2" shapeId="0" xr:uid="{1E09ADCE-49F0-41DB-9B7E-57AD5A1B101E}">
      <text>
        <r>
          <rPr>
            <sz val="11"/>
            <color theme="1"/>
            <rFont val="Calibri"/>
            <family val="2"/>
            <scheme val="minor"/>
          </rPr>
          <t>Descripción calculada automáticamente a partir de código del artículo</t>
        </r>
      </text>
    </comment>
    <comment ref="C684" authorId="2" shapeId="0" xr:uid="{914A84A6-4D0C-40E3-9B78-D01A96A795D1}">
      <text>
        <r>
          <rPr>
            <sz val="11"/>
            <color theme="1"/>
            <rFont val="Calibri"/>
            <family val="2"/>
            <scheme val="minor"/>
          </rPr>
          <t>Seleccione un valor de la lista</t>
        </r>
      </text>
    </comment>
    <comment ref="D684" authorId="2" shapeId="0" xr:uid="{D58F83C7-0451-41B3-9C4F-2C779AE7DDB2}">
      <text>
        <r>
          <rPr>
            <sz val="11"/>
            <color theme="1"/>
            <rFont val="Calibri"/>
            <family val="2"/>
            <scheme val="minor"/>
          </rPr>
          <t>Introduzca un número con dos decimales como máximo. Debe ser igual o mayor a la "Cantidad Real Consumida"</t>
        </r>
      </text>
    </comment>
    <comment ref="E684" authorId="2" shapeId="0" xr:uid="{44F89364-A048-4BF5-A3F0-C64151573479}">
      <text>
        <r>
          <rPr>
            <sz val="11"/>
            <color theme="1"/>
            <rFont val="Calibri"/>
            <family val="2"/>
            <scheme val="minor"/>
          </rPr>
          <t>Introduzca un número con dos decimales como máximo</t>
        </r>
      </text>
    </comment>
    <comment ref="F684" authorId="2" shapeId="0" xr:uid="{1183FBA1-CEB4-4957-BED5-45A83A65873B}">
      <text>
        <r>
          <rPr>
            <sz val="11"/>
            <color theme="1"/>
            <rFont val="Calibri"/>
            <family val="2"/>
            <scheme val="minor"/>
          </rPr>
          <t>Monto calculado automáticamente por el sistema</t>
        </r>
      </text>
    </comment>
    <comment ref="A689" authorId="2" shapeId="0" xr:uid="{C321CC18-79DF-4C1F-945C-2E644CEFBFB5}">
      <text>
        <r>
          <rPr>
            <sz val="11"/>
            <color theme="1"/>
            <rFont val="Calibri"/>
            <family val="2"/>
            <scheme val="minor"/>
          </rPr>
          <t>Introducir un texto con el nombre o referencia de la contratación</t>
        </r>
      </text>
    </comment>
    <comment ref="B689" authorId="2" shapeId="0" xr:uid="{EAD7AD1C-D8A0-4DC2-BE76-93E66D19F318}">
      <text>
        <r>
          <rPr>
            <sz val="11"/>
            <color theme="1"/>
            <rFont val="Calibri"/>
            <family val="2"/>
            <scheme val="minor"/>
          </rPr>
          <t>Introduzca un texto con la finalidad de la contratación</t>
        </r>
      </text>
    </comment>
    <comment ref="C689" authorId="2" shapeId="0" xr:uid="{8BA55365-2AF1-42CC-8248-38B275B60729}">
      <text>
        <r>
          <rPr>
            <sz val="11"/>
            <color theme="1"/>
            <rFont val="Calibri"/>
            <family val="2"/>
            <scheme val="minor"/>
          </rPr>
          <t>Seleccionar un valor del listado</t>
        </r>
      </text>
    </comment>
    <comment ref="D689" authorId="2" shapeId="0" xr:uid="{A7192707-C187-4502-AD24-F858D8FC890C}">
      <text>
        <r>
          <rPr>
            <sz val="11"/>
            <color theme="1"/>
            <rFont val="Calibri"/>
            <family val="2"/>
            <scheme val="minor"/>
          </rPr>
          <t>Seleccione el tipo de procedimiento</t>
        </r>
      </text>
    </comment>
    <comment ref="E689" authorId="2" shapeId="0" xr:uid="{7BC0B0E9-CD84-444B-A7B0-CC56FA2971F7}">
      <text>
        <r>
          <rPr>
            <sz val="11"/>
            <color theme="1"/>
            <rFont val="Calibri"/>
            <family val="2"/>
            <scheme val="minor"/>
          </rPr>
          <t>Seleccione un valor de la lista</t>
        </r>
      </text>
    </comment>
    <comment ref="F689" authorId="2" shapeId="0" xr:uid="{1D30D9CA-C19A-43C8-BC62-2528674BDDA0}">
      <text>
        <r>
          <rPr>
            <sz val="11"/>
            <color theme="1"/>
            <rFont val="Calibri"/>
            <family val="2"/>
            <scheme val="minor"/>
          </rPr>
          <t>Introduzca el código SNIP</t>
        </r>
      </text>
    </comment>
    <comment ref="C690" authorId="2" shapeId="0" xr:uid="{2723BD7B-341D-4642-99EE-A34477E2DC54}">
      <text>
        <r>
          <rPr>
            <sz val="11"/>
            <color theme="1"/>
            <rFont val="Calibri"/>
            <family val="2"/>
            <scheme val="minor"/>
          </rPr>
          <t>Introduzca la fecha de inicio del proceso, en formato dd-mm-aaaa</t>
        </r>
      </text>
    </comment>
    <comment ref="F690" authorId="2" shapeId="0" xr:uid="{0530AF10-5663-4F79-9805-F6DA8CC65B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1" authorId="2" shapeId="0" xr:uid="{E3FF7E40-ABD3-4A58-B459-C4EAC7497C96}">
      <text/>
    </comment>
    <comment ref="C692" authorId="2" shapeId="0" xr:uid="{443B9E4C-6908-4F75-BA82-328F8A55003E}">
      <text>
        <r>
          <rPr>
            <sz val="11"/>
            <color theme="1"/>
            <rFont val="Calibri"/>
            <family val="2"/>
            <scheme val="minor"/>
          </rPr>
          <t>Introduzca la fecha prevista de adjudicación, en formato dd-mm-aaaa</t>
        </r>
      </text>
    </comment>
    <comment ref="F692" authorId="2" shapeId="0" xr:uid="{A902C7F5-38F7-4BBB-91D8-42E78C6BC56C}">
      <text/>
    </comment>
    <comment ref="F693" authorId="2" shapeId="0" xr:uid="{A3C88B85-3927-4E41-B75C-082989C1CE76}">
      <text/>
    </comment>
    <comment ref="A695" authorId="2" shapeId="0" xr:uid="{6F7B00B1-AFDF-4582-8BA5-5FF31F07C3BF}">
      <text>
        <r>
          <rPr>
            <sz val="11"/>
            <color theme="1"/>
            <rFont val="Calibri"/>
            <family val="2"/>
            <scheme val="minor"/>
          </rPr>
          <t>Introduzca un codigo UNSPSC</t>
        </r>
      </text>
    </comment>
    <comment ref="B695" authorId="2" shapeId="0" xr:uid="{70012133-C7E5-482C-950F-688329AF81D1}">
      <text>
        <r>
          <rPr>
            <sz val="11"/>
            <color theme="1"/>
            <rFont val="Calibri"/>
            <family val="2"/>
            <scheme val="minor"/>
          </rPr>
          <t>Descripción calculada automáticamente a partir de código del artículo</t>
        </r>
      </text>
    </comment>
    <comment ref="C695" authorId="2" shapeId="0" xr:uid="{B95AC620-F743-41D9-AA58-26A1BF4ADC88}">
      <text>
        <r>
          <rPr>
            <sz val="11"/>
            <color theme="1"/>
            <rFont val="Calibri"/>
            <family val="2"/>
            <scheme val="minor"/>
          </rPr>
          <t>Seleccione un valor de la lista</t>
        </r>
      </text>
    </comment>
    <comment ref="D695" authorId="2" shapeId="0" xr:uid="{447F6927-AA6F-4A0E-B50C-4406B2B3BDD8}">
      <text>
        <r>
          <rPr>
            <sz val="11"/>
            <color theme="1"/>
            <rFont val="Calibri"/>
            <family val="2"/>
            <scheme val="minor"/>
          </rPr>
          <t>Introduzca un número con dos decimales como máximo. Debe ser igual o mayor a la "Cantidad Real Consumida"</t>
        </r>
      </text>
    </comment>
    <comment ref="E695" authorId="2" shapeId="0" xr:uid="{6DE98584-5FDE-41E4-96F9-68CC48799AD8}">
      <text>
        <r>
          <rPr>
            <sz val="11"/>
            <color theme="1"/>
            <rFont val="Calibri"/>
            <family val="2"/>
            <scheme val="minor"/>
          </rPr>
          <t>Introduzca un número con dos decimales como máximo</t>
        </r>
      </text>
    </comment>
    <comment ref="F695" authorId="2" shapeId="0" xr:uid="{926EFDDA-4EB5-4C33-B467-92B9DBA8390E}">
      <text>
        <r>
          <rPr>
            <sz val="11"/>
            <color theme="1"/>
            <rFont val="Calibri"/>
            <family val="2"/>
            <scheme val="minor"/>
          </rPr>
          <t>Monto calculado automáticamente por el sistema</t>
        </r>
      </text>
    </comment>
    <comment ref="A700" authorId="2" shapeId="0" xr:uid="{F2D50EC1-3BDA-4888-939F-1E7CCF74DAAC}">
      <text>
        <r>
          <rPr>
            <sz val="11"/>
            <color theme="1"/>
            <rFont val="Calibri"/>
            <family val="2"/>
            <scheme val="minor"/>
          </rPr>
          <t>Introducir un texto con el nombre o referencia de la contratación</t>
        </r>
      </text>
    </comment>
    <comment ref="B700" authorId="2" shapeId="0" xr:uid="{09C6700A-7A4B-4DD9-8D01-40FEB5D17E98}">
      <text>
        <r>
          <rPr>
            <sz val="11"/>
            <color theme="1"/>
            <rFont val="Calibri"/>
            <family val="2"/>
            <scheme val="minor"/>
          </rPr>
          <t>Introduzca un texto con la finalidad de la contratación</t>
        </r>
      </text>
    </comment>
    <comment ref="C700" authorId="2" shapeId="0" xr:uid="{654BA6BD-3908-4CB7-B8EB-73B075BA514B}">
      <text>
        <r>
          <rPr>
            <sz val="11"/>
            <color theme="1"/>
            <rFont val="Calibri"/>
            <family val="2"/>
            <scheme val="minor"/>
          </rPr>
          <t>Seleccionar un valor del listado</t>
        </r>
      </text>
    </comment>
    <comment ref="D700" authorId="2" shapeId="0" xr:uid="{D00E4207-BD79-48E4-8748-5FF0C9042C69}">
      <text>
        <r>
          <rPr>
            <sz val="11"/>
            <color theme="1"/>
            <rFont val="Calibri"/>
            <family val="2"/>
            <scheme val="minor"/>
          </rPr>
          <t>Seleccione el tipo de procedimiento</t>
        </r>
      </text>
    </comment>
    <comment ref="E700" authorId="2" shapeId="0" xr:uid="{D8FA0C1E-466C-4E6F-8672-3527670C1720}">
      <text>
        <r>
          <rPr>
            <sz val="11"/>
            <color theme="1"/>
            <rFont val="Calibri"/>
            <family val="2"/>
            <scheme val="minor"/>
          </rPr>
          <t>Seleccione un valor de la lista</t>
        </r>
      </text>
    </comment>
    <comment ref="F700" authorId="2" shapeId="0" xr:uid="{B76E1573-83DB-4104-A698-E4AFBDCE53D4}">
      <text>
        <r>
          <rPr>
            <sz val="11"/>
            <color theme="1"/>
            <rFont val="Calibri"/>
            <family val="2"/>
            <scheme val="minor"/>
          </rPr>
          <t>Introduzca el código SNIP</t>
        </r>
      </text>
    </comment>
    <comment ref="C701" authorId="2" shapeId="0" xr:uid="{D6E9D28B-D2FC-456A-958F-C0FE307D00EB}">
      <text>
        <r>
          <rPr>
            <sz val="11"/>
            <color theme="1"/>
            <rFont val="Calibri"/>
            <family val="2"/>
            <scheme val="minor"/>
          </rPr>
          <t>Introduzca la fecha de inicio del proceso, en formato dd-mm-aaaa</t>
        </r>
      </text>
    </comment>
    <comment ref="F701" authorId="2" shapeId="0" xr:uid="{C58E0D53-6C3E-4E91-849B-DCB8E12798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2" authorId="2" shapeId="0" xr:uid="{191089C2-E1B6-40F2-AD96-5B051BB0CE74}">
      <text/>
    </comment>
    <comment ref="C703" authorId="2" shapeId="0" xr:uid="{CA0C05D3-8858-4F75-8C76-FD152049D012}">
      <text>
        <r>
          <rPr>
            <sz val="11"/>
            <color theme="1"/>
            <rFont val="Calibri"/>
            <family val="2"/>
            <scheme val="minor"/>
          </rPr>
          <t>Introduzca la fecha prevista de adjudicación, en formato dd-mm-aaaa</t>
        </r>
      </text>
    </comment>
    <comment ref="F703" authorId="2" shapeId="0" xr:uid="{56F965E8-B990-44A3-A564-55A5ED8524C5}">
      <text/>
    </comment>
    <comment ref="F704" authorId="2" shapeId="0" xr:uid="{D90FFA5C-0CE8-4336-823E-15BF7F8ADEB6}">
      <text/>
    </comment>
    <comment ref="A706" authorId="2" shapeId="0" xr:uid="{FBBCCFBD-90B5-4DAE-A94D-56149580BBC9}">
      <text>
        <r>
          <rPr>
            <sz val="11"/>
            <color theme="1"/>
            <rFont val="Calibri"/>
            <family val="2"/>
            <scheme val="minor"/>
          </rPr>
          <t>Introduzca un codigo UNSPSC</t>
        </r>
      </text>
    </comment>
    <comment ref="B706" authorId="2" shapeId="0" xr:uid="{48EA45FB-3950-4A18-A2CD-669F900933A2}">
      <text>
        <r>
          <rPr>
            <sz val="11"/>
            <color theme="1"/>
            <rFont val="Calibri"/>
            <family val="2"/>
            <scheme val="minor"/>
          </rPr>
          <t>Descripción calculada automáticamente a partir de código del artículo</t>
        </r>
      </text>
    </comment>
    <comment ref="C706" authorId="2" shapeId="0" xr:uid="{5B050F8B-5010-41CE-96BE-FEE089D4306E}">
      <text>
        <r>
          <rPr>
            <sz val="11"/>
            <color theme="1"/>
            <rFont val="Calibri"/>
            <family val="2"/>
            <scheme val="minor"/>
          </rPr>
          <t>Seleccione un valor de la lista</t>
        </r>
      </text>
    </comment>
    <comment ref="D706" authorId="2" shapeId="0" xr:uid="{B2040C7F-C509-4CCB-88BC-9A62CFFD5604}">
      <text>
        <r>
          <rPr>
            <sz val="11"/>
            <color theme="1"/>
            <rFont val="Calibri"/>
            <family val="2"/>
            <scheme val="minor"/>
          </rPr>
          <t>Introduzca un número con dos decimales como máximo. Debe ser igual o mayor a la "Cantidad Real Consumida"</t>
        </r>
      </text>
    </comment>
    <comment ref="E706" authorId="2" shapeId="0" xr:uid="{6C4E0F4D-E4B7-41D2-98F0-573DC3CEDC79}">
      <text>
        <r>
          <rPr>
            <sz val="11"/>
            <color theme="1"/>
            <rFont val="Calibri"/>
            <family val="2"/>
            <scheme val="minor"/>
          </rPr>
          <t>Introduzca un número con dos decimales como máximo</t>
        </r>
      </text>
    </comment>
    <comment ref="F706" authorId="2" shapeId="0" xr:uid="{7FAF75F2-5D97-421C-A8D7-C11E069532AC}">
      <text>
        <r>
          <rPr>
            <sz val="11"/>
            <color theme="1"/>
            <rFont val="Calibri"/>
            <family val="2"/>
            <scheme val="minor"/>
          </rPr>
          <t>Monto calculado automáticamente por el sistema</t>
        </r>
      </text>
    </comment>
    <comment ref="A711" authorId="2" shapeId="0" xr:uid="{18EFAF06-0C36-4311-BF12-8D04A1480D15}">
      <text>
        <r>
          <rPr>
            <sz val="11"/>
            <color theme="1"/>
            <rFont val="Calibri"/>
            <family val="2"/>
            <scheme val="minor"/>
          </rPr>
          <t>Introducir un texto con el nombre o referencia de la contratación</t>
        </r>
      </text>
    </comment>
    <comment ref="B711" authorId="2" shapeId="0" xr:uid="{49E7A9A3-C115-4FE6-81BF-FF26AB9411FD}">
      <text>
        <r>
          <rPr>
            <sz val="11"/>
            <color theme="1"/>
            <rFont val="Calibri"/>
            <family val="2"/>
            <scheme val="minor"/>
          </rPr>
          <t>Introduzca un texto con la finalidad de la contratación</t>
        </r>
      </text>
    </comment>
    <comment ref="C711" authorId="2" shapeId="0" xr:uid="{2D18B670-A7C1-4A98-B92D-9D85364D9BF8}">
      <text>
        <r>
          <rPr>
            <sz val="11"/>
            <color theme="1"/>
            <rFont val="Calibri"/>
            <family val="2"/>
            <scheme val="minor"/>
          </rPr>
          <t>Seleccionar un valor del listado</t>
        </r>
      </text>
    </comment>
    <comment ref="D711" authorId="2" shapeId="0" xr:uid="{1EFF603D-5A66-4A18-8E06-4FD04AD62D9E}">
      <text>
        <r>
          <rPr>
            <sz val="11"/>
            <color theme="1"/>
            <rFont val="Calibri"/>
            <family val="2"/>
            <scheme val="minor"/>
          </rPr>
          <t>Seleccione el tipo de procedimiento</t>
        </r>
      </text>
    </comment>
    <comment ref="E711" authorId="2" shapeId="0" xr:uid="{DA098915-6A15-4A66-99EA-AD88716EEECF}">
      <text>
        <r>
          <rPr>
            <sz val="11"/>
            <color theme="1"/>
            <rFont val="Calibri"/>
            <family val="2"/>
            <scheme val="minor"/>
          </rPr>
          <t>Seleccione un valor de la lista</t>
        </r>
      </text>
    </comment>
    <comment ref="F711" authorId="2" shapeId="0" xr:uid="{CE8F0F6D-5AA9-4D15-8B17-953F8E180FEF}">
      <text>
        <r>
          <rPr>
            <sz val="11"/>
            <color theme="1"/>
            <rFont val="Calibri"/>
            <family val="2"/>
            <scheme val="minor"/>
          </rPr>
          <t>Introduzca el código SNIP</t>
        </r>
      </text>
    </comment>
    <comment ref="C712" authorId="2" shapeId="0" xr:uid="{C4C0E894-1927-4A1F-90D7-0B128737B462}">
      <text>
        <r>
          <rPr>
            <sz val="11"/>
            <color theme="1"/>
            <rFont val="Calibri"/>
            <family val="2"/>
            <scheme val="minor"/>
          </rPr>
          <t>Introduzca la fecha de inicio del proceso, en formato dd-mm-aaaa</t>
        </r>
      </text>
    </comment>
    <comment ref="F712" authorId="2" shapeId="0" xr:uid="{661B13C7-468E-4728-9D68-7373EFBED9A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3" authorId="2" shapeId="0" xr:uid="{20DDEF8C-E527-4427-8A68-0E8431F6081D}">
      <text/>
    </comment>
    <comment ref="C714" authorId="2" shapeId="0" xr:uid="{225C5443-8EFF-47BC-8C59-9C9BC2066996}">
      <text>
        <r>
          <rPr>
            <sz val="11"/>
            <color theme="1"/>
            <rFont val="Calibri"/>
            <family val="2"/>
            <scheme val="minor"/>
          </rPr>
          <t>Introduzca la fecha prevista de adjudicación, en formato dd-mm-aaaa</t>
        </r>
      </text>
    </comment>
    <comment ref="F714" authorId="2" shapeId="0" xr:uid="{66804A64-5689-4D78-B5D1-D168AEADE628}">
      <text/>
    </comment>
    <comment ref="F715" authorId="2" shapeId="0" xr:uid="{4C1BAE6C-3524-4EAE-AC4B-B2882B5CD39A}">
      <text/>
    </comment>
    <comment ref="A717" authorId="2" shapeId="0" xr:uid="{7C350130-9060-4A04-A662-3CF0E5CC68F9}">
      <text>
        <r>
          <rPr>
            <sz val="11"/>
            <color theme="1"/>
            <rFont val="Calibri"/>
            <family val="2"/>
            <scheme val="minor"/>
          </rPr>
          <t>Introduzca un codigo UNSPSC</t>
        </r>
      </text>
    </comment>
    <comment ref="B717" authorId="2" shapeId="0" xr:uid="{0385EF67-D4B9-4D0C-AD5C-F2DA9C590170}">
      <text>
        <r>
          <rPr>
            <sz val="11"/>
            <color theme="1"/>
            <rFont val="Calibri"/>
            <family val="2"/>
            <scheme val="minor"/>
          </rPr>
          <t>Descripción calculada automáticamente a partir de código del artículo</t>
        </r>
      </text>
    </comment>
    <comment ref="C717" authorId="2" shapeId="0" xr:uid="{2085F979-D295-481B-845E-CF87CAD79896}">
      <text>
        <r>
          <rPr>
            <sz val="11"/>
            <color theme="1"/>
            <rFont val="Calibri"/>
            <family val="2"/>
            <scheme val="minor"/>
          </rPr>
          <t>Seleccione un valor de la lista</t>
        </r>
      </text>
    </comment>
    <comment ref="D717" authorId="2" shapeId="0" xr:uid="{0C37DEC7-2539-44C2-83DC-6E06B160FF23}">
      <text>
        <r>
          <rPr>
            <sz val="11"/>
            <color theme="1"/>
            <rFont val="Calibri"/>
            <family val="2"/>
            <scheme val="minor"/>
          </rPr>
          <t>Introduzca un número con dos decimales como máximo. Debe ser igual o mayor a la "Cantidad Real Consumida"</t>
        </r>
      </text>
    </comment>
    <comment ref="E717" authorId="2" shapeId="0" xr:uid="{780FFEA6-BF63-4CA5-B28D-08673C5C22EB}">
      <text>
        <r>
          <rPr>
            <sz val="11"/>
            <color theme="1"/>
            <rFont val="Calibri"/>
            <family val="2"/>
            <scheme val="minor"/>
          </rPr>
          <t>Introduzca un número con dos decimales como máximo</t>
        </r>
      </text>
    </comment>
    <comment ref="F717" authorId="2" shapeId="0" xr:uid="{AB59D32B-A14E-427A-926F-492E54AF5898}">
      <text>
        <r>
          <rPr>
            <sz val="11"/>
            <color theme="1"/>
            <rFont val="Calibri"/>
            <family val="2"/>
            <scheme val="minor"/>
          </rPr>
          <t>Monto calculado automáticamente por el sistema</t>
        </r>
      </text>
    </comment>
    <comment ref="A722" authorId="2" shapeId="0" xr:uid="{4A0517EA-F7C9-41BA-86E1-0E21FEE8B01E}">
      <text>
        <r>
          <rPr>
            <sz val="11"/>
            <color theme="1"/>
            <rFont val="Calibri"/>
            <family val="2"/>
            <scheme val="minor"/>
          </rPr>
          <t>Introducir un texto con el nombre o referencia de la contratación</t>
        </r>
      </text>
    </comment>
    <comment ref="B722" authorId="2" shapeId="0" xr:uid="{02B2DE6C-D3BE-4E18-B8B0-1A2B7387C3F5}">
      <text>
        <r>
          <rPr>
            <sz val="11"/>
            <color theme="1"/>
            <rFont val="Calibri"/>
            <family val="2"/>
            <scheme val="minor"/>
          </rPr>
          <t>Introduzca un texto con la finalidad de la contratación</t>
        </r>
      </text>
    </comment>
    <comment ref="C722" authorId="2" shapeId="0" xr:uid="{0AEC953A-F981-4D60-AB85-EAD288C10B7E}">
      <text>
        <r>
          <rPr>
            <sz val="11"/>
            <color theme="1"/>
            <rFont val="Calibri"/>
            <family val="2"/>
            <scheme val="minor"/>
          </rPr>
          <t>Seleccionar un valor del listado</t>
        </r>
      </text>
    </comment>
    <comment ref="D722" authorId="2" shapeId="0" xr:uid="{A64E3520-252B-488C-A5A1-01DCA0B7FC87}">
      <text>
        <r>
          <rPr>
            <sz val="11"/>
            <color theme="1"/>
            <rFont val="Calibri"/>
            <family val="2"/>
            <scheme val="minor"/>
          </rPr>
          <t>Seleccione el tipo de procedimiento</t>
        </r>
      </text>
    </comment>
    <comment ref="E722" authorId="2" shapeId="0" xr:uid="{C7FB3AC1-0FBA-470A-A846-0F624ED23884}">
      <text>
        <r>
          <rPr>
            <sz val="11"/>
            <color theme="1"/>
            <rFont val="Calibri"/>
            <family val="2"/>
            <scheme val="minor"/>
          </rPr>
          <t>Seleccione un valor de la lista</t>
        </r>
      </text>
    </comment>
    <comment ref="F722" authorId="2" shapeId="0" xr:uid="{92D371A5-588D-49C0-A3A6-2D9BC1724AE6}">
      <text>
        <r>
          <rPr>
            <sz val="11"/>
            <color theme="1"/>
            <rFont val="Calibri"/>
            <family val="2"/>
            <scheme val="minor"/>
          </rPr>
          <t>Introduzca el código SNIP</t>
        </r>
      </text>
    </comment>
    <comment ref="C723" authorId="2" shapeId="0" xr:uid="{D49164E0-106D-42BC-BB79-016DD26A684E}">
      <text>
        <r>
          <rPr>
            <sz val="11"/>
            <color theme="1"/>
            <rFont val="Calibri"/>
            <family val="2"/>
            <scheme val="minor"/>
          </rPr>
          <t>Introduzca la fecha de inicio del proceso, en formato dd-mm-aaaa</t>
        </r>
      </text>
    </comment>
    <comment ref="F723" authorId="2" shapeId="0" xr:uid="{129D93E0-F3E0-4C9D-8794-B5DDC30256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4" authorId="2" shapeId="0" xr:uid="{DA14D1AC-DAB9-453D-AD2A-E38FE1481D5C}">
      <text/>
    </comment>
    <comment ref="C725" authorId="2" shapeId="0" xr:uid="{ED8732AA-C260-41B4-9DD2-D0909A336DC0}">
      <text>
        <r>
          <rPr>
            <sz val="11"/>
            <color theme="1"/>
            <rFont val="Calibri"/>
            <family val="2"/>
            <scheme val="minor"/>
          </rPr>
          <t>Introduzca la fecha prevista de adjudicación, en formato dd-mm-aaaa</t>
        </r>
      </text>
    </comment>
    <comment ref="F725" authorId="2" shapeId="0" xr:uid="{7CE7C82E-2D91-4A1B-B639-1451B793A827}">
      <text/>
    </comment>
    <comment ref="F726" authorId="2" shapeId="0" xr:uid="{B72C4BF9-E91B-4563-A861-B599CCC73C9B}">
      <text/>
    </comment>
    <comment ref="A728" authorId="2" shapeId="0" xr:uid="{FF02C568-7D87-4884-AF93-36008970B397}">
      <text>
        <r>
          <rPr>
            <sz val="11"/>
            <color theme="1"/>
            <rFont val="Calibri"/>
            <family val="2"/>
            <scheme val="minor"/>
          </rPr>
          <t>Introduzca un codigo UNSPSC</t>
        </r>
      </text>
    </comment>
    <comment ref="B728" authorId="2" shapeId="0" xr:uid="{F229C7C6-A00D-4195-9C36-6418067188AD}">
      <text>
        <r>
          <rPr>
            <sz val="11"/>
            <color theme="1"/>
            <rFont val="Calibri"/>
            <family val="2"/>
            <scheme val="minor"/>
          </rPr>
          <t>Descripción calculada automáticamente a partir de código del artículo</t>
        </r>
      </text>
    </comment>
    <comment ref="C728" authorId="2" shapeId="0" xr:uid="{DFEFC6DC-A714-47C6-BB1D-17092FB76492}">
      <text>
        <r>
          <rPr>
            <sz val="11"/>
            <color theme="1"/>
            <rFont val="Calibri"/>
            <family val="2"/>
            <scheme val="minor"/>
          </rPr>
          <t>Seleccione un valor de la lista</t>
        </r>
      </text>
    </comment>
    <comment ref="D728" authorId="2" shapeId="0" xr:uid="{19524089-174E-4067-AC32-5DCE1A9C8586}">
      <text>
        <r>
          <rPr>
            <sz val="11"/>
            <color theme="1"/>
            <rFont val="Calibri"/>
            <family val="2"/>
            <scheme val="minor"/>
          </rPr>
          <t>Introduzca un número con dos decimales como máximo. Debe ser igual o mayor a la "Cantidad Real Consumida"</t>
        </r>
      </text>
    </comment>
    <comment ref="E728" authorId="2" shapeId="0" xr:uid="{9A01FD3F-579C-4059-A51F-F32D723EF298}">
      <text>
        <r>
          <rPr>
            <sz val="11"/>
            <color theme="1"/>
            <rFont val="Calibri"/>
            <family val="2"/>
            <scheme val="minor"/>
          </rPr>
          <t>Introduzca un número con dos decimales como máximo</t>
        </r>
      </text>
    </comment>
    <comment ref="F728" authorId="2" shapeId="0" xr:uid="{AA081524-3BFC-4128-88DB-D758B22DCD89}">
      <text>
        <r>
          <rPr>
            <sz val="11"/>
            <color theme="1"/>
            <rFont val="Calibri"/>
            <family val="2"/>
            <scheme val="minor"/>
          </rPr>
          <t>Monto calculado automáticamente por el sistema</t>
        </r>
      </text>
    </comment>
    <comment ref="A733" authorId="2" shapeId="0" xr:uid="{3CA94884-C579-4D75-9DEA-53ADB2FCE18C}">
      <text>
        <r>
          <rPr>
            <sz val="11"/>
            <color theme="1"/>
            <rFont val="Calibri"/>
            <family val="2"/>
            <scheme val="minor"/>
          </rPr>
          <t>Introducir un texto con el nombre o referencia de la contratación</t>
        </r>
      </text>
    </comment>
    <comment ref="B733" authorId="2" shapeId="0" xr:uid="{0E03E0FD-1A35-4F39-B778-FB836AF54C8F}">
      <text>
        <r>
          <rPr>
            <sz val="11"/>
            <color theme="1"/>
            <rFont val="Calibri"/>
            <family val="2"/>
            <scheme val="minor"/>
          </rPr>
          <t>Introduzca un texto con la finalidad de la contratación</t>
        </r>
      </text>
    </comment>
    <comment ref="C733" authorId="2" shapeId="0" xr:uid="{3DC761E9-73B2-49DB-8D30-F1748D3FDFE0}">
      <text>
        <r>
          <rPr>
            <sz val="11"/>
            <color theme="1"/>
            <rFont val="Calibri"/>
            <family val="2"/>
            <scheme val="minor"/>
          </rPr>
          <t>Seleccionar un valor del listado</t>
        </r>
      </text>
    </comment>
    <comment ref="D733" authorId="2" shapeId="0" xr:uid="{EDF2D5B7-2CE0-4591-B727-10ADE58228B7}">
      <text>
        <r>
          <rPr>
            <sz val="11"/>
            <color theme="1"/>
            <rFont val="Calibri"/>
            <family val="2"/>
            <scheme val="minor"/>
          </rPr>
          <t>Seleccione el tipo de procedimiento</t>
        </r>
      </text>
    </comment>
    <comment ref="E733" authorId="2" shapeId="0" xr:uid="{739781CF-55A1-4332-8CED-A8FCDD1E882D}">
      <text>
        <r>
          <rPr>
            <sz val="11"/>
            <color theme="1"/>
            <rFont val="Calibri"/>
            <family val="2"/>
            <scheme val="minor"/>
          </rPr>
          <t>Seleccione un valor de la lista</t>
        </r>
      </text>
    </comment>
    <comment ref="F733" authorId="2" shapeId="0" xr:uid="{A722259E-9B4F-4C3D-9494-81642EAEE4B3}">
      <text>
        <r>
          <rPr>
            <sz val="11"/>
            <color theme="1"/>
            <rFont val="Calibri"/>
            <family val="2"/>
            <scheme val="minor"/>
          </rPr>
          <t>Introduzca el código SNIP</t>
        </r>
      </text>
    </comment>
    <comment ref="C734" authorId="2" shapeId="0" xr:uid="{E046F733-CC37-4B1A-9DE1-7F2FD1345CD4}">
      <text>
        <r>
          <rPr>
            <sz val="11"/>
            <color theme="1"/>
            <rFont val="Calibri"/>
            <family val="2"/>
            <scheme val="minor"/>
          </rPr>
          <t>Introduzca la fecha de inicio del proceso, en formato dd-mm-aaaa</t>
        </r>
      </text>
    </comment>
    <comment ref="F734" authorId="2" shapeId="0" xr:uid="{AF57A117-C318-4C26-AF9B-26DA7546006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2" shapeId="0" xr:uid="{7FE1F3F6-AAA6-4B22-A9AA-EBC41E16182E}">
      <text/>
    </comment>
    <comment ref="C736" authorId="2" shapeId="0" xr:uid="{D8CD4734-759F-4921-999C-7BAFE6DD7976}">
      <text>
        <r>
          <rPr>
            <sz val="11"/>
            <color theme="1"/>
            <rFont val="Calibri"/>
            <family val="2"/>
            <scheme val="minor"/>
          </rPr>
          <t>Introduzca la fecha prevista de adjudicación, en formato dd-mm-aaaa</t>
        </r>
      </text>
    </comment>
    <comment ref="F736" authorId="2" shapeId="0" xr:uid="{0BA18BB1-3D1F-46DA-9F01-ED6AA89FFCF0}">
      <text/>
    </comment>
    <comment ref="F737" authorId="2" shapeId="0" xr:uid="{4FE2E3FF-2082-4CC7-958B-87139FA8D157}">
      <text/>
    </comment>
    <comment ref="A739" authorId="2" shapeId="0" xr:uid="{A7069BF1-65A6-48F3-9557-A8CEDB59270F}">
      <text>
        <r>
          <rPr>
            <sz val="11"/>
            <color theme="1"/>
            <rFont val="Calibri"/>
            <family val="2"/>
            <scheme val="minor"/>
          </rPr>
          <t>Introduzca un codigo UNSPSC</t>
        </r>
      </text>
    </comment>
    <comment ref="B739" authorId="2" shapeId="0" xr:uid="{DBDEEEF2-DB3F-4FBD-9579-CDA8B10C7D23}">
      <text>
        <r>
          <rPr>
            <sz val="11"/>
            <color theme="1"/>
            <rFont val="Calibri"/>
            <family val="2"/>
            <scheme val="minor"/>
          </rPr>
          <t>Descripción calculada automáticamente a partir de código del artículo</t>
        </r>
      </text>
    </comment>
    <comment ref="C739" authorId="2" shapeId="0" xr:uid="{B5489C59-0098-4C09-802F-4E9BF92F1E15}">
      <text>
        <r>
          <rPr>
            <sz val="11"/>
            <color theme="1"/>
            <rFont val="Calibri"/>
            <family val="2"/>
            <scheme val="minor"/>
          </rPr>
          <t>Seleccione un valor de la lista</t>
        </r>
      </text>
    </comment>
    <comment ref="D739" authorId="2" shapeId="0" xr:uid="{625D206B-325F-48EB-B6EE-3D1EBA31FDE9}">
      <text>
        <r>
          <rPr>
            <sz val="11"/>
            <color theme="1"/>
            <rFont val="Calibri"/>
            <family val="2"/>
            <scheme val="minor"/>
          </rPr>
          <t>Introduzca un número con dos decimales como máximo. Debe ser igual o mayor a la "Cantidad Real Consumida"</t>
        </r>
      </text>
    </comment>
    <comment ref="E739" authorId="2" shapeId="0" xr:uid="{ADEBA2D9-53F9-4EB9-ACC3-B37307B5431F}">
      <text>
        <r>
          <rPr>
            <sz val="11"/>
            <color theme="1"/>
            <rFont val="Calibri"/>
            <family val="2"/>
            <scheme val="minor"/>
          </rPr>
          <t>Introduzca un número con dos decimales como máximo</t>
        </r>
      </text>
    </comment>
    <comment ref="F739" authorId="2" shapeId="0" xr:uid="{463058A0-EA89-4878-973E-B538CE80556F}">
      <text>
        <r>
          <rPr>
            <sz val="11"/>
            <color theme="1"/>
            <rFont val="Calibri"/>
            <family val="2"/>
            <scheme val="minor"/>
          </rPr>
          <t>Monto calculado automáticamente por el sistema</t>
        </r>
      </text>
    </comment>
    <comment ref="A748" authorId="2" shapeId="0" xr:uid="{3A4A2936-C439-48BB-A6A7-DD84A5F20EE9}">
      <text>
        <r>
          <rPr>
            <sz val="11"/>
            <color theme="1"/>
            <rFont val="Calibri"/>
            <family val="2"/>
            <scheme val="minor"/>
          </rPr>
          <t>Introducir un texto con el nombre o referencia de la contratación</t>
        </r>
      </text>
    </comment>
    <comment ref="B748" authorId="2" shapeId="0" xr:uid="{77AFA9E7-D0D8-4F52-BE9D-FAFA7D4CB9B2}">
      <text>
        <r>
          <rPr>
            <sz val="11"/>
            <color theme="1"/>
            <rFont val="Calibri"/>
            <family val="2"/>
            <scheme val="minor"/>
          </rPr>
          <t>Introduzca un texto con la finalidad de la contratación</t>
        </r>
      </text>
    </comment>
    <comment ref="C748" authorId="2" shapeId="0" xr:uid="{BD630C82-97D8-412C-BCF0-9570E8A9411E}">
      <text>
        <r>
          <rPr>
            <sz val="11"/>
            <color theme="1"/>
            <rFont val="Calibri"/>
            <family val="2"/>
            <scheme val="minor"/>
          </rPr>
          <t>Seleccionar un valor del listado</t>
        </r>
      </text>
    </comment>
    <comment ref="D748" authorId="2" shapeId="0" xr:uid="{AF509C0A-7070-4132-9A90-37BA9EA0623E}">
      <text>
        <r>
          <rPr>
            <sz val="11"/>
            <color theme="1"/>
            <rFont val="Calibri"/>
            <family val="2"/>
            <scheme val="minor"/>
          </rPr>
          <t>Seleccione el tipo de procedimiento</t>
        </r>
      </text>
    </comment>
    <comment ref="E748" authorId="2" shapeId="0" xr:uid="{9FCA5B8C-FBB4-40CD-AE34-DE031E8C29A2}">
      <text>
        <r>
          <rPr>
            <sz val="11"/>
            <color theme="1"/>
            <rFont val="Calibri"/>
            <family val="2"/>
            <scheme val="minor"/>
          </rPr>
          <t>Seleccione un valor de la lista</t>
        </r>
      </text>
    </comment>
    <comment ref="F748" authorId="2" shapeId="0" xr:uid="{DC42CC4B-BB16-4DDD-A6D8-C8A75E3B0907}">
      <text>
        <r>
          <rPr>
            <sz val="11"/>
            <color theme="1"/>
            <rFont val="Calibri"/>
            <family val="2"/>
            <scheme val="minor"/>
          </rPr>
          <t>Introduzca el código SNIP</t>
        </r>
      </text>
    </comment>
    <comment ref="C749" authorId="2" shapeId="0" xr:uid="{83CB3578-84D6-4267-8058-BE22C8449DD6}">
      <text>
        <r>
          <rPr>
            <sz val="11"/>
            <color theme="1"/>
            <rFont val="Calibri"/>
            <family val="2"/>
            <scheme val="minor"/>
          </rPr>
          <t>Introduzca la fecha de inicio del proceso, en formato dd-mm-aaaa</t>
        </r>
      </text>
    </comment>
    <comment ref="F749" authorId="2" shapeId="0" xr:uid="{05FD2459-9C17-49EE-8CF2-50CC0A4064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0" authorId="2" shapeId="0" xr:uid="{04F29D64-8B5B-4922-BB1A-88397B81678A}">
      <text/>
    </comment>
    <comment ref="C751" authorId="2" shapeId="0" xr:uid="{70DBFE4E-9E5B-4A26-9059-16D563441729}">
      <text>
        <r>
          <rPr>
            <sz val="11"/>
            <color theme="1"/>
            <rFont val="Calibri"/>
            <family val="2"/>
            <scheme val="minor"/>
          </rPr>
          <t>Introduzca la fecha prevista de adjudicación, en formato dd-mm-aaaa</t>
        </r>
      </text>
    </comment>
    <comment ref="F751" authorId="2" shapeId="0" xr:uid="{1601E848-F154-4C57-AD2E-BE0DC9C3D7C7}">
      <text/>
    </comment>
    <comment ref="F752" authorId="2" shapeId="0" xr:uid="{7311833A-9B6A-48D7-89C7-C6272B87320C}">
      <text/>
    </comment>
    <comment ref="A754" authorId="2" shapeId="0" xr:uid="{AD59D24C-9B99-423F-960A-2DB7352D5521}">
      <text>
        <r>
          <rPr>
            <sz val="11"/>
            <color theme="1"/>
            <rFont val="Calibri"/>
            <family val="2"/>
            <scheme val="minor"/>
          </rPr>
          <t>Introduzca un codigo UNSPSC</t>
        </r>
      </text>
    </comment>
    <comment ref="B754" authorId="2" shapeId="0" xr:uid="{6ED20A46-25FE-47DE-B5FD-D5A554C46783}">
      <text>
        <r>
          <rPr>
            <sz val="11"/>
            <color theme="1"/>
            <rFont val="Calibri"/>
            <family val="2"/>
            <scheme val="minor"/>
          </rPr>
          <t>Descripción calculada automáticamente a partir de código del artículo</t>
        </r>
      </text>
    </comment>
    <comment ref="C754" authorId="2" shapeId="0" xr:uid="{96435A6B-3589-42CE-8B20-AADB6408770A}">
      <text>
        <r>
          <rPr>
            <sz val="11"/>
            <color theme="1"/>
            <rFont val="Calibri"/>
            <family val="2"/>
            <scheme val="minor"/>
          </rPr>
          <t>Seleccione un valor de la lista</t>
        </r>
      </text>
    </comment>
    <comment ref="D754" authorId="2" shapeId="0" xr:uid="{8C6B6384-FB6B-4FD3-B6B3-C03D71C766B4}">
      <text>
        <r>
          <rPr>
            <sz val="11"/>
            <color theme="1"/>
            <rFont val="Calibri"/>
            <family val="2"/>
            <scheme val="minor"/>
          </rPr>
          <t>Introduzca un número con dos decimales como máximo. Debe ser igual o mayor a la "Cantidad Real Consumida"</t>
        </r>
      </text>
    </comment>
    <comment ref="E754" authorId="2" shapeId="0" xr:uid="{93ABBF8B-E423-4F92-A8F1-A548BB724EFF}">
      <text>
        <r>
          <rPr>
            <sz val="11"/>
            <color theme="1"/>
            <rFont val="Calibri"/>
            <family val="2"/>
            <scheme val="minor"/>
          </rPr>
          <t>Introduzca un número con dos decimales como máximo</t>
        </r>
      </text>
    </comment>
    <comment ref="F754" authorId="2" shapeId="0" xr:uid="{DC2121C3-4FB9-4D13-8460-891A4A49AC4B}">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<sst xmlns="http://schemas.openxmlformats.org/spreadsheetml/2006/main" count="1626" uniqueCount="101">
  <si>
    <t xml:space="preserve">PLAN ANUAL DE COMPRAS Y CONTRATACIONES 
</t>
  </si>
  <si>
    <t>SNCC.F.069</t>
  </si>
  <si>
    <t xml:space="preserve">Capítulo </t>
  </si>
  <si>
    <t>5179</t>
  </si>
  <si>
    <t>Version: 1.0.0</t>
  </si>
  <si>
    <t>Sub Capítulo</t>
  </si>
  <si>
    <t>01</t>
  </si>
  <si>
    <t>Unidad Ejecutora</t>
  </si>
  <si>
    <t>0001</t>
  </si>
  <si>
    <t>Cantidad Procesos Registrados</t>
  </si>
  <si>
    <t xml:space="preserve">Unidad de Compra </t>
  </si>
  <si>
    <t>Servicio Geológico Nacional</t>
  </si>
  <si>
    <t>Monto Estimado Total</t>
  </si>
  <si>
    <t>Código de la Unidad de Compra</t>
  </si>
  <si>
    <t>000854</t>
  </si>
  <si>
    <t xml:space="preserve">Año Fiscal </t>
  </si>
  <si>
    <t>Fecha Aprobación</t>
  </si>
  <si>
    <t/>
  </si>
  <si>
    <t>NOMBRE O REFERENCIA DE CONTRATACIÓN</t>
  </si>
  <si>
    <t>FINALIDAD DE LA CONTRATACIÓN</t>
  </si>
  <si>
    <t>OBJETO DE CONTRATACIÓN</t>
  </si>
  <si>
    <t>PROCEDIMIENTO DE SELECCIÓN</t>
  </si>
  <si>
    <t>DESTINADO A MIPYMES</t>
  </si>
  <si>
    <t>CÓDIGO SNIP</t>
  </si>
  <si>
    <t>COMBUSTIBLE</t>
  </si>
  <si>
    <t>PARA USO DEL AÑO</t>
  </si>
  <si>
    <t>Bienes</t>
  </si>
  <si>
    <t>Compras Menores</t>
  </si>
  <si>
    <t>No</t>
  </si>
  <si>
    <t>FECHA DE NECESSIDAD</t>
  </si>
  <si>
    <t>FECHA INICIO PROCESO DE COMPRA</t>
  </si>
  <si>
    <t>LUGAR DE EJECUCIÓN / ENTREGA</t>
  </si>
  <si>
    <t>Región</t>
  </si>
  <si>
    <t>TRIMESTRE</t>
  </si>
  <si>
    <t>Provincia</t>
  </si>
  <si>
    <t>FECHA PREVISTA ADJUDICACIÓN</t>
  </si>
  <si>
    <t>Municipio</t>
  </si>
  <si>
    <t>Distrito Municipal</t>
  </si>
  <si>
    <t>CÓDIGO CATÁLOGO</t>
  </si>
  <si>
    <t>ARTÍCULO</t>
  </si>
  <si>
    <t>UNIDAD DE MEDIDA</t>
  </si>
  <si>
    <t>CANTIDAD TOTAL ESTIMADA</t>
  </si>
  <si>
    <t>PRECIO UNITARIO ESTIMADO</t>
  </si>
  <si>
    <t>MONTO TOTAL ESTIMADO</t>
  </si>
  <si>
    <t>Unidad</t>
  </si>
  <si>
    <t>TOTAL COMPRA ESTIMADA</t>
  </si>
  <si>
    <t>CORONAS FLORALES</t>
  </si>
  <si>
    <t>Compras por debajo del Umbral</t>
  </si>
  <si>
    <t>Sí</t>
  </si>
  <si>
    <t>MANTENIMIENTO DE VEHICULOS</t>
  </si>
  <si>
    <t>Servicios</t>
  </si>
  <si>
    <t>MATERIALES GASTABLES</t>
  </si>
  <si>
    <t>Caja</t>
  </si>
  <si>
    <t>Paquete</t>
  </si>
  <si>
    <t>Resma</t>
  </si>
  <si>
    <t>ADQUISICION DE TONER</t>
  </si>
  <si>
    <t>ARTICULOS DE LIMPIEZA E HIGIENE</t>
  </si>
  <si>
    <t>USO PARA TODO EL AÑO</t>
  </si>
  <si>
    <t>Galón</t>
  </si>
  <si>
    <t>BEBIDAS E INSUMO DE CONSUMO</t>
  </si>
  <si>
    <t>USO TODO EL AÑO</t>
  </si>
  <si>
    <t>MOBILIARIO DE OFICINA</t>
  </si>
  <si>
    <t>USO TODO EL AÑA</t>
  </si>
  <si>
    <t xml:space="preserve">GOMAS, AROS Y BATERIA DE VEHICULOS </t>
  </si>
  <si>
    <t>VENTOS GENERALES</t>
  </si>
  <si>
    <t>ARTICULOS FERRETEROS</t>
  </si>
  <si>
    <t>MIPYME Mujeres</t>
  </si>
  <si>
    <t>REPARACION DE MUEBLE DE OFICINA</t>
  </si>
  <si>
    <t>SERVICIO DE ALMUERZO</t>
  </si>
  <si>
    <t>ADQUISICION DE IMPRESORAS</t>
  </si>
  <si>
    <t>ADQUISICION DE COMPUTADORAS</t>
  </si>
  <si>
    <t>Comparacion de Precios</t>
  </si>
  <si>
    <t>AIRE ACONDICIONADO</t>
  </si>
  <si>
    <t>JEEP TODO TERRENO</t>
  </si>
  <si>
    <t>Licitacion Publica</t>
  </si>
  <si>
    <t>UNIFORME PARA EMPLEADOS</t>
  </si>
  <si>
    <t>ADQUISICION DE DRONE</t>
  </si>
  <si>
    <t>ADQUISICION DE MICROSCOPIO</t>
  </si>
  <si>
    <t>ADQUISICION DE VARIOS ARTICULOS</t>
  </si>
  <si>
    <t>ADQ. VARIOS ARTICULOS FERRRETERO</t>
  </si>
  <si>
    <t>FUNDAS PLASTICA</t>
  </si>
  <si>
    <t>PROYECTOR</t>
  </si>
  <si>
    <t>REVISTA</t>
  </si>
  <si>
    <t>coffee break</t>
  </si>
  <si>
    <t>USO DE TODO EL AÑO</t>
  </si>
  <si>
    <t>IMPRESION Y ENCUADERNACION</t>
  </si>
  <si>
    <t>ESTUDIO DE HIDROLOGIA YUNA</t>
  </si>
  <si>
    <t>ADQUISICION DE TELEFONOS FIJOS</t>
  </si>
  <si>
    <t>ADQUISICION DE LANCHA O BOTE</t>
  </si>
  <si>
    <t>ADQUISICION DE CAMARA WEB</t>
  </si>
  <si>
    <t>ADQUSICION DE ARTICULOS DE SURIRIDAD</t>
  </si>
  <si>
    <t>ADQUISICION RECEPTOR DE POSICION</t>
  </si>
  <si>
    <t>ADQUISICION DE ACELEROMETRO</t>
  </si>
  <si>
    <t>ADQUISICION DE UN ANALIZADOR</t>
  </si>
  <si>
    <t>ADQUISICION DE GPS</t>
  </si>
  <si>
    <t>ADQUISICION DE AGENDAS EJECUTIVAS</t>
  </si>
  <si>
    <t>ADQUISICION MEDIDOR TURBIDEZ</t>
  </si>
  <si>
    <t>ADQUISICION DE VARIIOS ARTICULOS</t>
  </si>
  <si>
    <t>ADQUISICION TRAJE DE BUCEO</t>
  </si>
  <si>
    <t>Preparado por: Lic. Fernando Gonzalez Sánchez, Depto. Administrativo Financiero__________________________________________________________________</t>
  </si>
  <si>
    <t>Aprobado por: Ing. Edwin Rafael García Cocco, Director Ejecutivo_________________________________________________________________________________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</si>
</sst>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RD$-1C0A]* #,##0.00_-;\-[$RD$-1C0A]* #,##0.00_-;_-[$RD$-1C0A]* &quot;-&quot;??_-;_-@_-"/>
    <numFmt numFmtId="165" formatCode="dd\-mm\-yyyy"/>
    <numFmt numFmtId="166" formatCode="_-[$RD$-1C0A]* #,##0.00_ ;_-[$RD$-1C0A]* \-#,##0.00\ ;_-[$RD$-1C0A]* &quot; - &quot;??_ ;_-@_ "/>
  </numFmts>
  <fonts count="13" x14ac:knownFonts="1">
    <font>
      <sz val="11"/>
      <color theme="1"/>
      <name val="Calibri"/>
      <family val="2"/>
      <scheme val="minor"/>
    </font>
    <font>
      <sz val="11"/>
      <color theme="1"/>
      <name val="Calibri"/>
      <family val="2"/>
      <scheme val="minor"/>
    </font>
    <font>
      <sz val="14"/>
      <color theme="1"/>
      <name val="Arial Narrow"/>
      <family val="2"/>
    </font>
    <font>
      <b/>
      <sz val="12"/>
      <color theme="1"/>
      <name val="Arial Narrow"/>
      <family val="2"/>
    </font>
    <font>
      <b/>
      <sz val="16"/>
      <color theme="1"/>
      <name val="Arial Narrow"/>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sz val="11"/>
      <color theme="1"/>
      <name val="Arial Narrow"/>
      <family val="2"/>
    </font>
    <font>
      <b/>
      <sz val="8"/>
      <color theme="1"/>
      <name val="Calibri"/>
      <family val="2"/>
      <scheme val="minor"/>
    </font>
    <font>
      <sz val="8"/>
      <color theme="1"/>
      <name val="Calibri"/>
      <family val="2"/>
      <scheme val="minor"/>
    </font>
    <font>
      <b/>
      <sz val="9"/>
      <name val="Tahoma"/>
      <family val="2"/>
    </font>
  </fonts>
  <fills count="9">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10" fillId="5" borderId="6">
      <alignment horizontal="center" vertical="center" wrapText="1"/>
    </xf>
    <xf numFmtId="0" fontId="10" fillId="0" borderId="6">
      <alignment horizontal="center" vertical="center"/>
    </xf>
    <xf numFmtId="0" fontId="10" fillId="5" borderId="6">
      <alignment horizontal="center" vertical="center" textRotation="90" wrapText="1"/>
    </xf>
    <xf numFmtId="0" fontId="10" fillId="6" borderId="6">
      <alignment horizontal="center" vertical="center"/>
    </xf>
    <xf numFmtId="165" fontId="10" fillId="0" borderId="6">
      <alignment horizontal="center" vertical="center"/>
    </xf>
    <xf numFmtId="0" fontId="10" fillId="6" borderId="6">
      <alignment horizontal="center" vertical="center"/>
    </xf>
    <xf numFmtId="0" fontId="10" fillId="0" borderId="6">
      <alignment horizontal="left" vertical="center"/>
    </xf>
    <xf numFmtId="0" fontId="10" fillId="0" borderId="6">
      <alignment horizontal="center" vertical="center"/>
    </xf>
    <xf numFmtId="0" fontId="10" fillId="7" borderId="6">
      <alignment horizontal="center" vertical="center"/>
    </xf>
    <xf numFmtId="0" fontId="11" fillId="8" borderId="8">
      <alignment horizontal="center" vertical="center"/>
    </xf>
    <xf numFmtId="0" fontId="11" fillId="8" borderId="8">
      <alignment horizontal="center" vertical="center" wrapText="1"/>
    </xf>
    <xf numFmtId="0" fontId="11" fillId="8" borderId="8">
      <alignment horizontal="left" vertical="center"/>
    </xf>
    <xf numFmtId="166" fontId="11" fillId="8" borderId="8">
      <alignment horizontal="center" vertical="center"/>
    </xf>
  </cellStyleXfs>
  <cellXfs count="51">
    <xf numFmtId="0" fontId="0" fillId="0" borderId="0" xfId="0"/>
    <xf numFmtId="0" fontId="3" fillId="3" borderId="0" xfId="0" applyFont="1" applyFill="1" applyAlignment="1">
      <alignment horizontal="center" vertical="top" wrapText="1"/>
    </xf>
    <xf numFmtId="0" fontId="3" fillId="2" borderId="0" xfId="0" applyFont="1" applyFill="1" applyAlignment="1">
      <alignment vertical="top" wrapText="1"/>
    </xf>
    <xf numFmtId="0" fontId="3" fillId="3" borderId="0" xfId="0" applyFont="1" applyFill="1" applyAlignment="1">
      <alignment horizontal="center" vertical="center" wrapText="1"/>
    </xf>
    <xf numFmtId="0" fontId="3" fillId="2" borderId="0" xfId="0" applyFont="1" applyFill="1" applyAlignment="1">
      <alignment vertical="center" wrapText="1"/>
    </xf>
    <xf numFmtId="38" fontId="7" fillId="3" borderId="4" xfId="0" applyNumberFormat="1" applyFont="1" applyFill="1" applyBorder="1" applyAlignment="1">
      <alignment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1" fontId="8" fillId="0" borderId="4" xfId="0" applyNumberFormat="1" applyFont="1" applyBorder="1" applyAlignment="1" applyProtection="1">
      <alignment horizontal="center" vertical="center" wrapText="1"/>
      <protection locked="0"/>
    </xf>
    <xf numFmtId="1" fontId="8" fillId="0" borderId="5" xfId="0" applyNumberFormat="1" applyFont="1" applyBorder="1" applyAlignment="1" applyProtection="1">
      <alignment horizontal="center" vertical="center" wrapText="1"/>
      <protection locked="0"/>
    </xf>
    <xf numFmtId="14" fontId="8" fillId="0" borderId="4" xfId="0" applyNumberFormat="1" applyFont="1" applyBorder="1" applyAlignment="1" applyProtection="1">
      <alignment horizontal="center" vertical="center" wrapText="1"/>
      <protection locked="0"/>
    </xf>
    <xf numFmtId="14" fontId="8" fillId="0" borderId="5"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hidden="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pplyProtection="1">
      <alignment vertical="center" wrapText="1"/>
      <protection hidden="1"/>
    </xf>
    <xf numFmtId="0" fontId="2" fillId="2" borderId="0" xfId="0" applyFont="1" applyFill="1" applyAlignment="1">
      <alignment vertical="center" wrapText="1"/>
    </xf>
    <xf numFmtId="0" fontId="4" fillId="2" borderId="2" xfId="0" applyFont="1" applyFill="1" applyBorder="1" applyAlignment="1">
      <alignment vertical="center" wrapText="1"/>
    </xf>
    <xf numFmtId="0" fontId="4" fillId="2" borderId="0" xfId="0" applyFont="1" applyFill="1" applyAlignment="1">
      <alignment vertical="center" wrapText="1"/>
    </xf>
    <xf numFmtId="0" fontId="5" fillId="2" borderId="0" xfId="0" applyFont="1" applyFill="1" applyAlignment="1">
      <alignment horizontal="left" vertical="center" wrapText="1"/>
    </xf>
    <xf numFmtId="0" fontId="6" fillId="2" borderId="0" xfId="0" applyFont="1" applyFill="1" applyAlignment="1" applyProtection="1">
      <alignment vertical="center" wrapText="1"/>
      <protection hidden="1"/>
    </xf>
    <xf numFmtId="0" fontId="6" fillId="2" borderId="3" xfId="0" applyFont="1" applyFill="1" applyBorder="1" applyAlignment="1" applyProtection="1">
      <alignment vertical="center" wrapText="1"/>
      <protection hidden="1"/>
    </xf>
    <xf numFmtId="0" fontId="5" fillId="2" borderId="0" xfId="0" applyFont="1" applyFill="1" applyAlignment="1">
      <alignment vertical="center" wrapText="1"/>
    </xf>
    <xf numFmtId="0" fontId="7" fillId="4" borderId="4" xfId="0" applyFont="1" applyFill="1" applyBorder="1" applyAlignment="1">
      <alignment horizontal="left" vertical="center" wrapText="1"/>
    </xf>
    <xf numFmtId="0" fontId="8" fillId="0" borderId="6" xfId="0" applyFont="1" applyBorder="1" applyAlignment="1">
      <alignment vertical="center" wrapText="1"/>
    </xf>
    <xf numFmtId="0" fontId="7" fillId="4" borderId="7" xfId="0" applyFont="1" applyFill="1" applyBorder="1" applyAlignment="1">
      <alignment horizontal="left" vertical="center" wrapText="1"/>
    </xf>
    <xf numFmtId="164" fontId="8" fillId="0" borderId="6" xfId="0" applyNumberFormat="1" applyFont="1" applyBorder="1" applyAlignment="1">
      <alignment vertical="center" wrapText="1"/>
    </xf>
    <xf numFmtId="0" fontId="6" fillId="2" borderId="2" xfId="0" applyFont="1" applyFill="1" applyBorder="1" applyAlignment="1" applyProtection="1">
      <alignment vertical="center" wrapText="1"/>
      <protection hidden="1"/>
    </xf>
    <xf numFmtId="0" fontId="9" fillId="0" borderId="0" xfId="0" applyFont="1" applyAlignment="1">
      <alignment vertical="center" wrapText="1"/>
    </xf>
    <xf numFmtId="0" fontId="10" fillId="5" borderId="6" xfId="1" applyAlignment="1">
      <alignment horizontal="center" vertical="center" wrapText="1"/>
    </xf>
    <xf numFmtId="0" fontId="10" fillId="0" borderId="6" xfId="2" applyAlignment="1" applyProtection="1">
      <alignment horizontal="center" vertical="center" wrapText="1"/>
      <protection locked="0"/>
    </xf>
    <xf numFmtId="0" fontId="10" fillId="5" borderId="6" xfId="3" applyAlignment="1">
      <alignment horizontal="center" vertical="center" textRotation="90" wrapText="1"/>
    </xf>
    <xf numFmtId="0" fontId="10" fillId="6" borderId="6" xfId="4" applyAlignment="1">
      <alignment horizontal="center" vertical="center" wrapText="1"/>
    </xf>
    <xf numFmtId="165" fontId="10" fillId="0" borderId="6" xfId="5" applyAlignment="1" applyProtection="1">
      <alignment horizontal="center" vertical="center" wrapText="1"/>
      <protection locked="0"/>
    </xf>
    <xf numFmtId="0" fontId="10" fillId="6" borderId="6" xfId="6" applyAlignment="1">
      <alignment horizontal="center" vertical="center" wrapText="1"/>
    </xf>
    <xf numFmtId="0" fontId="10" fillId="0" borderId="6" xfId="7" applyAlignment="1" applyProtection="1">
      <alignment horizontal="left" vertical="center" wrapText="1"/>
      <protection locked="0"/>
    </xf>
    <xf numFmtId="0" fontId="10" fillId="0" borderId="6" xfId="2" applyAlignment="1">
      <alignment horizontal="center" vertical="center" wrapText="1"/>
    </xf>
    <xf numFmtId="0" fontId="10" fillId="0" borderId="6" xfId="8" applyAlignment="1">
      <alignment horizontal="center" vertical="center" wrapText="1"/>
    </xf>
    <xf numFmtId="0" fontId="10" fillId="7" borderId="6" xfId="9" applyAlignment="1">
      <alignment horizontal="center" vertical="center" wrapText="1"/>
    </xf>
    <xf numFmtId="0" fontId="11" fillId="8" borderId="8" xfId="10" applyAlignment="1" applyProtection="1">
      <alignment horizontal="center" vertical="center" wrapText="1"/>
      <protection locked="0"/>
    </xf>
    <xf numFmtId="0" fontId="11" fillId="8" borderId="8" xfId="11" applyAlignment="1">
      <alignment horizontal="center" vertical="center" wrapText="1"/>
    </xf>
    <xf numFmtId="0" fontId="11" fillId="8" borderId="8" xfId="12" applyAlignment="1" applyProtection="1">
      <alignment horizontal="left" vertical="center" wrapText="1"/>
      <protection locked="0"/>
    </xf>
    <xf numFmtId="166" fontId="11" fillId="8" borderId="8" xfId="13" applyAlignment="1" applyProtection="1">
      <alignment horizontal="center" vertical="center" wrapText="1"/>
      <protection locked="0"/>
    </xf>
    <xf numFmtId="166" fontId="11" fillId="8" borderId="8" xfId="13" applyAlignment="1">
      <alignment horizontal="center" vertical="center" wrapText="1"/>
    </xf>
    <xf numFmtId="0" fontId="10" fillId="7" borderId="8" xfId="9" applyBorder="1" applyAlignment="1">
      <alignment horizontal="center" vertical="center" wrapText="1"/>
    </xf>
    <xf numFmtId="166" fontId="11" fillId="7" borderId="8" xfId="13" applyFill="1" applyAlignment="1">
      <alignment horizontal="center" vertical="center" wrapText="1"/>
    </xf>
    <xf numFmtId="14" fontId="10" fillId="0" borderId="6" xfId="5" applyNumberFormat="1" applyAlignment="1" applyProtection="1">
      <alignment horizontal="center" vertical="center" wrapText="1"/>
      <protection locked="0"/>
    </xf>
    <xf numFmtId="0" fontId="10" fillId="0" borderId="6" xfId="2" applyAlignment="1">
      <alignment horizontal="center" vertical="center" wrapText="1"/>
    </xf>
    <xf numFmtId="0" fontId="11" fillId="0" borderId="0" xfId="0" applyFont="1" applyAlignment="1">
      <alignment wrapText="1"/>
    </xf>
    <xf numFmtId="0" fontId="0" fillId="0" borderId="0" xfId="0" applyAlignment="1">
      <alignment wrapText="1"/>
    </xf>
    <xf numFmtId="0" fontId="0" fillId="0" borderId="0" xfId="0" applyAlignment="1">
      <alignment horizontal="left"/>
    </xf>
  </cellXfs>
  <cellStyles count="14">
    <cellStyle name="ArticleBody" xfId="10" xr:uid="{16BE9EED-D69D-4028-8AED-A2E77F098FC8}"/>
    <cellStyle name="ArticleBody_currency" xfId="13" xr:uid="{8CB77C63-7837-44C3-B68F-371F214BF7A2}"/>
    <cellStyle name="ArticleBody_text" xfId="12" xr:uid="{8106B9EC-5881-49C7-A92F-FC06354E11CD}"/>
    <cellStyle name="ArticleBody_UNSCPCDescription" xfId="11" xr:uid="{D25E2C58-9E42-4703-B0EC-BCDED31D6375}"/>
    <cellStyle name="ArticleHeader" xfId="9" xr:uid="{C632D3B8-9BDA-4762-A663-3C4E1B6E005B}"/>
    <cellStyle name="Normal" xfId="0" builtinId="0"/>
    <cellStyle name="ProcessBody" xfId="2" xr:uid="{B132E9D6-001D-4092-967C-18C7AFCA0868}"/>
    <cellStyle name="ProcessBody_address" xfId="7" xr:uid="{11243CE6-2607-46AC-B830-0D54B5AE3BBE}"/>
    <cellStyle name="ProcessBody_datetime" xfId="5" xr:uid="{2B9ACEF9-B408-4645-AECE-8CB5560A3D61}"/>
    <cellStyle name="ProcessBody_number" xfId="8" xr:uid="{4FD1E7ED-BB32-4C05-A04C-E39AAACF3CDC}"/>
    <cellStyle name="ProcessHeader" xfId="1" xr:uid="{8D9A93D3-6D4B-4609-BA1A-3038A20833B7}"/>
    <cellStyle name="ProcessHeader_vertical" xfId="3" xr:uid="{9F97A5AE-4BB6-4868-9B44-7040DD6C3522}"/>
    <cellStyle name="ProcessSubHeader" xfId="4" xr:uid="{8A382AD1-C3C7-4A1D-91D2-BC820715394A}"/>
    <cellStyle name="ProcessSubHeader_lugar" xfId="6" xr:uid="{AEF10EEF-6068-4218-81D2-894D4AD4AA72}"/>
  </cellStyles>
  <dxfs count="384">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protection locked="0" hidden="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285750</xdr:colOff>
      <xdr:row>3</xdr:row>
      <xdr:rowOff>180975</xdr:rowOff>
    </xdr:to>
    <xdr:pic>
      <xdr:nvPicPr>
        <xdr:cNvPr id="4" name="Picture 4">
          <a:extLst>
            <a:ext uri="{FF2B5EF4-FFF2-40B4-BE49-F238E27FC236}">
              <a16:creationId xmlns:a16="http://schemas.microsoft.com/office/drawing/2014/main" id="{22465B98-6CF9-4C90-9D81-4C7EE815ED61}"/>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5</xdr:row>
      <xdr:rowOff>57150</xdr:rowOff>
    </xdr:to>
    <xdr:pic>
      <xdr:nvPicPr>
        <xdr:cNvPr id="5" name="Picture 5">
          <a:extLst>
            <a:ext uri="{FF2B5EF4-FFF2-40B4-BE49-F238E27FC236}">
              <a16:creationId xmlns:a16="http://schemas.microsoft.com/office/drawing/2014/main" id="{6B21405C-A993-4B2B-9BA0-D7724FC69B04}"/>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GN-OAI\Downloads\PACC_2025_SGN.xlsm" TargetMode="External"/><Relationship Id="rId1" Type="http://schemas.openxmlformats.org/officeDocument/2006/relationships/externalLinkPath" Target="PACC_2025_SG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refreshError="1"/>
      <sheetData sheetId="1"/>
      <sheetData sheetId="2">
        <row r="3">
          <cell r="A3" t="str">
            <v>CIBAO NORTE</v>
          </cell>
          <cell r="B3" t="str">
            <v>CIBAO NORTE</v>
          </cell>
          <cell r="C3" t="str">
            <v>Santiago</v>
          </cell>
          <cell r="E3" t="str">
            <v>Santiago</v>
          </cell>
          <cell r="F3" t="str">
            <v>Santiago de los Caballeros</v>
          </cell>
          <cell r="I3" t="str">
            <v>Arenoso</v>
          </cell>
          <cell r="J3" t="str">
            <v>Arenoso</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Q6" t="str">
            <v>Ciento</v>
          </cell>
        </row>
        <row r="7">
          <cell r="A7" t="str">
            <v>VALDESIA</v>
          </cell>
          <cell r="B7" t="str">
            <v>CIBAO SUR</v>
          </cell>
          <cell r="C7" t="str">
            <v>Monseñor Nouel</v>
          </cell>
          <cell r="E7" t="str">
            <v>Santiago</v>
          </cell>
          <cell r="F7" t="str">
            <v>Licey al Medio</v>
          </cell>
          <cell r="I7" t="str">
            <v>Hostos</v>
          </cell>
          <cell r="J7" t="str">
            <v>Hostos</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Q12" t="str">
            <v>Gramo</v>
          </cell>
        </row>
        <row r="13">
          <cell r="B13" t="str">
            <v>CIBAO NOROESTE</v>
          </cell>
          <cell r="C13" t="str">
            <v>Valverde</v>
          </cell>
          <cell r="E13" t="str">
            <v>Puerto Plata</v>
          </cell>
          <cell r="F13" t="str">
            <v>Altamira</v>
          </cell>
          <cell r="I13" t="str">
            <v>San Fco. de Macorís</v>
          </cell>
          <cell r="J13" t="str">
            <v>Jaya</v>
          </cell>
          <cell r="Q13" t="str">
            <v>Hora</v>
          </cell>
        </row>
        <row r="14">
          <cell r="B14" t="str">
            <v>CIBAO NOROESTE</v>
          </cell>
          <cell r="C14" t="str">
            <v>Santiago Rodriguez</v>
          </cell>
          <cell r="E14" t="str">
            <v>Puerto Plata</v>
          </cell>
          <cell r="F14" t="str">
            <v>Guananico</v>
          </cell>
          <cell r="I14" t="str">
            <v>San Fco. de Macorís</v>
          </cell>
          <cell r="J14" t="str">
            <v>La Peña</v>
          </cell>
          <cell r="Q14" t="str">
            <v>Hora Hombre</v>
          </cell>
        </row>
        <row r="15">
          <cell r="B15" t="str">
            <v>CIBAO NOROESTE</v>
          </cell>
          <cell r="C15" t="str">
            <v>Montecristi</v>
          </cell>
          <cell r="E15" t="str">
            <v>Puerto Plata</v>
          </cell>
          <cell r="F15" t="str">
            <v>Imbert</v>
          </cell>
          <cell r="I15" t="str">
            <v>San Fco. de Macorís</v>
          </cell>
          <cell r="J15" t="str">
            <v>San Fco. de Macorís</v>
          </cell>
          <cell r="Q15" t="str">
            <v>Kilogramo</v>
          </cell>
        </row>
        <row r="16">
          <cell r="B16" t="str">
            <v>CIBAO NOROESTE</v>
          </cell>
          <cell r="C16" t="str">
            <v>Dajabón</v>
          </cell>
          <cell r="E16" t="str">
            <v>Puerto Plata</v>
          </cell>
          <cell r="F16" t="str">
            <v>Los Hidalgos</v>
          </cell>
          <cell r="I16" t="str">
            <v>Villa Riva</v>
          </cell>
          <cell r="J16" t="str">
            <v>Agua Santa del Yuna</v>
          </cell>
          <cell r="Q16" t="str">
            <v>Kilómetro</v>
          </cell>
        </row>
        <row r="17">
          <cell r="B17" t="str">
            <v>VALDESIA</v>
          </cell>
          <cell r="C17" t="str">
            <v>San Cristóbal</v>
          </cell>
          <cell r="E17" t="str">
            <v>Puerto Plata</v>
          </cell>
          <cell r="F17" t="str">
            <v>Luperón</v>
          </cell>
          <cell r="I17" t="str">
            <v>Villa Riva</v>
          </cell>
          <cell r="J17" t="str">
            <v>Barraquito</v>
          </cell>
          <cell r="Q17" t="str">
            <v>Kilómetro cuadrado</v>
          </cell>
        </row>
        <row r="18">
          <cell r="B18" t="str">
            <v>VALDESIA</v>
          </cell>
          <cell r="C18" t="str">
            <v>Peravia</v>
          </cell>
          <cell r="E18" t="str">
            <v>Puerto Plata</v>
          </cell>
          <cell r="F18" t="str">
            <v>Sosúa</v>
          </cell>
          <cell r="I18" t="str">
            <v>Villa Riva</v>
          </cell>
          <cell r="J18" t="str">
            <v>Cristo Rey de Guaraguao</v>
          </cell>
          <cell r="Q18" t="str">
            <v>Libra </v>
          </cell>
        </row>
        <row r="19">
          <cell r="B19" t="str">
            <v>VALDESIA</v>
          </cell>
          <cell r="C19" t="str">
            <v>San José de Ocoa</v>
          </cell>
          <cell r="E19" t="str">
            <v>Puerto Plata</v>
          </cell>
          <cell r="F19" t="str">
            <v>Villa Isabela</v>
          </cell>
          <cell r="I19" t="str">
            <v>Villa Riva</v>
          </cell>
          <cell r="J19" t="str">
            <v>Las Táranas</v>
          </cell>
          <cell r="Q19" t="str">
            <v>Litro</v>
          </cell>
        </row>
        <row r="20">
          <cell r="B20" t="str">
            <v>VALDESIA</v>
          </cell>
          <cell r="C20" t="str">
            <v>Azua</v>
          </cell>
          <cell r="E20" t="str">
            <v>Puerto Plata</v>
          </cell>
          <cell r="F20" t="str">
            <v>Villa Montellano</v>
          </cell>
          <cell r="I20" t="str">
            <v>Villa Riva</v>
          </cell>
          <cell r="J20" t="str">
            <v>Villa Riva</v>
          </cell>
          <cell r="Q20" t="str">
            <v>Mes</v>
          </cell>
        </row>
        <row r="21">
          <cell r="B21" t="str">
            <v>ENRIQUILLO</v>
          </cell>
          <cell r="C21" t="str">
            <v>Barahona</v>
          </cell>
          <cell r="E21" t="str">
            <v>Espaillat</v>
          </cell>
          <cell r="F21" t="str">
            <v>Moca</v>
          </cell>
          <cell r="I21" t="str">
            <v>Salcedo</v>
          </cell>
          <cell r="J21" t="str">
            <v>Jamao Afuera</v>
          </cell>
          <cell r="Q21" t="str">
            <v>Metro</v>
          </cell>
        </row>
        <row r="22">
          <cell r="B22" t="str">
            <v>ENRIQUILLO</v>
          </cell>
          <cell r="C22" t="str">
            <v>Bahoruco</v>
          </cell>
          <cell r="E22" t="str">
            <v>Espaillat</v>
          </cell>
          <cell r="F22" t="str">
            <v>Cayetano Germosén</v>
          </cell>
          <cell r="I22" t="str">
            <v>Salcedo</v>
          </cell>
          <cell r="J22" t="str">
            <v>Salcedo</v>
          </cell>
          <cell r="Q22" t="str">
            <v>Metro cuadrado</v>
          </cell>
        </row>
        <row r="23">
          <cell r="B23" t="str">
            <v>ENRIQUILLO</v>
          </cell>
          <cell r="C23" t="str">
            <v>Pedernales</v>
          </cell>
          <cell r="E23" t="str">
            <v>Espaillat</v>
          </cell>
          <cell r="F23" t="str">
            <v>Gaspar Hernández</v>
          </cell>
          <cell r="I23" t="str">
            <v>Tenares</v>
          </cell>
          <cell r="J23" t="str">
            <v>Blanco</v>
          </cell>
          <cell r="Q23" t="str">
            <v>Metro cúbico</v>
          </cell>
        </row>
        <row r="24">
          <cell r="B24" t="str">
            <v>ENRIQUILLO</v>
          </cell>
          <cell r="C24" t="str">
            <v>Independencia</v>
          </cell>
          <cell r="E24" t="str">
            <v>Espaillat</v>
          </cell>
          <cell r="F24" t="str">
            <v>Jamao al Norte</v>
          </cell>
          <cell r="I24" t="str">
            <v>Tenares</v>
          </cell>
          <cell r="J24" t="str">
            <v>Tenares</v>
          </cell>
          <cell r="Q24" t="str">
            <v>Miligramo</v>
          </cell>
        </row>
        <row r="25">
          <cell r="B25" t="str">
            <v>EL VALLE</v>
          </cell>
          <cell r="C25" t="str">
            <v>San Juan</v>
          </cell>
          <cell r="E25" t="str">
            <v>Concepción de La Vega</v>
          </cell>
          <cell r="F25" t="str">
            <v>La Vega</v>
          </cell>
          <cell r="I25" t="str">
            <v>Villa Tapia</v>
          </cell>
          <cell r="J25" t="str">
            <v>Villa Tapia</v>
          </cell>
          <cell r="Q25" t="str">
            <v>Milímetro</v>
          </cell>
        </row>
        <row r="26">
          <cell r="B26" t="str">
            <v>EL VALLE</v>
          </cell>
          <cell r="C26" t="str">
            <v>Elías Piña</v>
          </cell>
          <cell r="E26" t="str">
            <v>Concepción de La Vega</v>
          </cell>
          <cell r="F26" t="str">
            <v>Constanza</v>
          </cell>
          <cell r="I26" t="str">
            <v>Cabrera</v>
          </cell>
          <cell r="J26" t="str">
            <v>Arroyo Salado</v>
          </cell>
          <cell r="Q26" t="str">
            <v>Milla</v>
          </cell>
        </row>
        <row r="27">
          <cell r="B27" t="str">
            <v>YUMA</v>
          </cell>
          <cell r="C27" t="str">
            <v>La Romana</v>
          </cell>
          <cell r="E27" t="str">
            <v>Concepción de La Vega</v>
          </cell>
          <cell r="F27" t="str">
            <v>Jarabacoa</v>
          </cell>
          <cell r="I27" t="str">
            <v>Cabrera</v>
          </cell>
          <cell r="J27" t="str">
            <v>Cabrera</v>
          </cell>
          <cell r="Q27" t="str">
            <v>Millar</v>
          </cell>
        </row>
        <row r="28">
          <cell r="B28" t="str">
            <v>YUMA</v>
          </cell>
          <cell r="C28" t="str">
            <v>La Altagracia</v>
          </cell>
          <cell r="E28" t="str">
            <v>Concepción de La Vega</v>
          </cell>
          <cell r="F28" t="str">
            <v>Jima Abajo</v>
          </cell>
          <cell r="I28" t="str">
            <v>Cabrera</v>
          </cell>
          <cell r="J28" t="str">
            <v>La Entrada</v>
          </cell>
          <cell r="Q28" t="str">
            <v>Onza</v>
          </cell>
        </row>
        <row r="29">
          <cell r="B29" t="str">
            <v>YUMA</v>
          </cell>
          <cell r="C29" t="str">
            <v>El Seibo</v>
          </cell>
          <cell r="E29" t="str">
            <v>Monseñor Nouel</v>
          </cell>
          <cell r="F29" t="str">
            <v>Bonao</v>
          </cell>
          <cell r="I29" t="str">
            <v>El Factor</v>
          </cell>
          <cell r="J29" t="str">
            <v>El Factor</v>
          </cell>
          <cell r="Q29" t="str">
            <v>Paquete</v>
          </cell>
        </row>
        <row r="30">
          <cell r="B30" t="str">
            <v>HIGUAMO</v>
          </cell>
          <cell r="C30" t="str">
            <v>San Pedro de Macorís</v>
          </cell>
          <cell r="E30" t="str">
            <v>Monseñor Nouel</v>
          </cell>
          <cell r="F30" t="str">
            <v>Maimón</v>
          </cell>
          <cell r="I30" t="str">
            <v>El Factor</v>
          </cell>
          <cell r="J30" t="str">
            <v>El Pozo</v>
          </cell>
          <cell r="Q30" t="str">
            <v>Pie</v>
          </cell>
        </row>
        <row r="31">
          <cell r="B31" t="str">
            <v>HIGUAMO</v>
          </cell>
          <cell r="C31" t="str">
            <v>Hato Mayor</v>
          </cell>
          <cell r="E31" t="str">
            <v>Monseñor Nouel</v>
          </cell>
          <cell r="F31" t="str">
            <v>Piedra Blanca</v>
          </cell>
          <cell r="I31" t="str">
            <v>Nagua</v>
          </cell>
          <cell r="J31" t="str">
            <v>Arroyo al Medio</v>
          </cell>
          <cell r="Q31" t="str">
            <v>Pie cuadrado</v>
          </cell>
        </row>
        <row r="32">
          <cell r="B32" t="str">
            <v>HIGUAMO</v>
          </cell>
          <cell r="C32" t="str">
            <v>Monte Plata</v>
          </cell>
          <cell r="E32" t="str">
            <v>Sánchez Ramírez</v>
          </cell>
          <cell r="F32" t="str">
            <v>Cotuí</v>
          </cell>
          <cell r="I32" t="str">
            <v>Nagua</v>
          </cell>
          <cell r="J32" t="str">
            <v>Las Gordas</v>
          </cell>
          <cell r="Q32" t="str">
            <v>Pie cúbico</v>
          </cell>
        </row>
        <row r="33">
          <cell r="B33" t="str">
            <v>OZAMA O METROPOLITANA</v>
          </cell>
          <cell r="C33" t="str">
            <v>Distrito Nacional</v>
          </cell>
          <cell r="E33" t="str">
            <v>Sánchez Ramírez</v>
          </cell>
          <cell r="F33" t="str">
            <v>Cevicos</v>
          </cell>
          <cell r="I33" t="str">
            <v>Nagua</v>
          </cell>
          <cell r="J33" t="str">
            <v>Nagua</v>
          </cell>
          <cell r="Q33" t="str">
            <v>Pulgada</v>
          </cell>
        </row>
        <row r="34">
          <cell r="B34" t="str">
            <v>OZAMA O METROPOLITANA</v>
          </cell>
          <cell r="C34" t="str">
            <v>Santo Domingo</v>
          </cell>
          <cell r="E34" t="str">
            <v>Sánchez Ramírez</v>
          </cell>
          <cell r="F34" t="str">
            <v>Fantino</v>
          </cell>
          <cell r="I34" t="str">
            <v>Nagua</v>
          </cell>
          <cell r="J34" t="str">
            <v>San José de Matanzas</v>
          </cell>
          <cell r="Q34" t="str">
            <v>Pulgada</v>
          </cell>
        </row>
        <row r="35">
          <cell r="E35" t="str">
            <v>Sánchez Ramírez</v>
          </cell>
          <cell r="F35" t="str">
            <v>La Mata</v>
          </cell>
          <cell r="I35" t="str">
            <v>Río San Juan</v>
          </cell>
          <cell r="J35" t="str">
            <v>Río San Juan</v>
          </cell>
          <cell r="Q35" t="str">
            <v>Pulgada cuadrada</v>
          </cell>
        </row>
        <row r="36">
          <cell r="E36" t="str">
            <v>Duarte</v>
          </cell>
          <cell r="F36" t="str">
            <v>San Fco. de Macorís</v>
          </cell>
          <cell r="I36" t="str">
            <v>Las Terrenas</v>
          </cell>
          <cell r="J36" t="str">
            <v>Las Terrenas</v>
          </cell>
          <cell r="Q36" t="str">
            <v>Quinientas unidades</v>
          </cell>
        </row>
        <row r="37">
          <cell r="E37" t="str">
            <v>Duarte</v>
          </cell>
          <cell r="F37" t="str">
            <v>Arenoso</v>
          </cell>
          <cell r="I37" t="str">
            <v>Sánchez</v>
          </cell>
          <cell r="J37" t="str">
            <v>Sánchez</v>
          </cell>
          <cell r="Q37" t="str">
            <v>Quintal</v>
          </cell>
        </row>
        <row r="38">
          <cell r="E38" t="str">
            <v>Duarte</v>
          </cell>
          <cell r="F38" t="str">
            <v>Castillo</v>
          </cell>
          <cell r="I38" t="str">
            <v>Santa Bárbara de Samaná</v>
          </cell>
          <cell r="J38" t="str">
            <v>Arroyo Barril</v>
          </cell>
          <cell r="Q38" t="str">
            <v>Resma</v>
          </cell>
        </row>
        <row r="39">
          <cell r="E39" t="str">
            <v>Duarte</v>
          </cell>
          <cell r="F39" t="str">
            <v>Hostos</v>
          </cell>
          <cell r="I39" t="str">
            <v>Santa Bárbara de Samaná</v>
          </cell>
          <cell r="J39" t="str">
            <v>El Limón</v>
          </cell>
          <cell r="Q39" t="str">
            <v>Semana</v>
          </cell>
        </row>
        <row r="40">
          <cell r="E40" t="str">
            <v>Duarte</v>
          </cell>
          <cell r="F40" t="str">
            <v>Pimentel</v>
          </cell>
          <cell r="I40" t="str">
            <v>Santa Bárbara de Samaná</v>
          </cell>
          <cell r="J40" t="str">
            <v>Las Galeras</v>
          </cell>
          <cell r="Q40" t="str">
            <v>Tonelada</v>
          </cell>
        </row>
        <row r="41">
          <cell r="E41" t="str">
            <v>Duarte</v>
          </cell>
          <cell r="F41" t="str">
            <v>Villa Riva</v>
          </cell>
          <cell r="I41" t="str">
            <v>Santa Bárbara de Samaná</v>
          </cell>
          <cell r="J41" t="str">
            <v>Santa Bárbara de Samaná</v>
          </cell>
          <cell r="Q41" t="str">
            <v>Unidad</v>
          </cell>
        </row>
        <row r="42">
          <cell r="E42" t="str">
            <v>Duarte</v>
          </cell>
          <cell r="F42" t="str">
            <v>Las Guáranas</v>
          </cell>
          <cell r="I42" t="str">
            <v>Dajabón</v>
          </cell>
          <cell r="J42" t="str">
            <v>Cañongo</v>
          </cell>
          <cell r="Q42" t="str">
            <v>Yarda</v>
          </cell>
        </row>
        <row r="43">
          <cell r="E43" t="str">
            <v>Hermanas Mirabal</v>
          </cell>
          <cell r="F43" t="str">
            <v>Salcedo</v>
          </cell>
          <cell r="I43" t="str">
            <v>Dajabón</v>
          </cell>
          <cell r="J43" t="str">
            <v>Dajabón</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80712A8-4059-4774-9E93-14BEDE7B588F}" name="Table4" displayName="Table4" ref="A22:F24" totalsRowShown="0" headerRowDxfId="377" dataDxfId="376">
  <tableColumns count="6">
    <tableColumn id="1" xr3:uid="{F6C9D307-E22F-4AD4-B788-5587BB09260E}" name="CÓDIGO CATÁLOGO" dataDxfId="383"/>
    <tableColumn id="2" xr3:uid="{AFA1E02E-927E-45A5-AA6C-1D42F264B392}" name="ARTÍCULO" dataDxfId="382">
      <calculatedColumnFormula>IFERROR(INDEX(UNSPSCDes,MATCH(INDIRECT(ADDRESS(ROW(),COLUMN()-1,4)),UNSPSCCode,0)),"")</calculatedColumnFormula>
    </tableColumn>
    <tableColumn id="3" xr3:uid="{0AF0CB3B-67D5-47A3-9D51-972BE3E69D2B}" name="UNIDAD DE MEDIDA" dataDxfId="381"/>
    <tableColumn id="4" xr3:uid="{CE9FA721-3B82-45F0-AB4E-583E6E1BB560}" name="CANTIDAD TOTAL ESTIMADA" dataDxfId="380"/>
    <tableColumn id="5" xr3:uid="{0DF7379A-98B1-457C-91BA-028D480CE169}" name="PRECIO UNITARIO ESTIMADO" dataDxfId="379"/>
    <tableColumn id="6" xr3:uid="{31800CE8-AF8B-4B73-9961-8B19190118C4}" name="MONTO TOTAL ESTIMADO" dataDxfId="378">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3BEABE8-5FBE-4026-B6AB-A771D4137667}" name="Table313" displayName="Table313" ref="A202:F203" totalsRowShown="0" headerRowDxfId="305" dataDxfId="304">
  <autoFilter ref="A202:F203" xr:uid="{A3BEABE8-5FBE-4026-B6AB-A771D4137667}"/>
  <tableColumns count="6">
    <tableColumn id="1" xr3:uid="{E69D03E0-CB6F-4E56-B744-C983956521A3}" name="CÓDIGO CATÁLOGO" dataDxfId="311"/>
    <tableColumn id="2" xr3:uid="{716E7982-CCA6-4692-AA80-38CEE4148F5B}" name="ARTÍCULO" dataDxfId="310">
      <calculatedColumnFormula>IFERROR(INDEX(UNSPSCDes,MATCH(INDIRECT(ADDRESS(ROW(),COLUMN()-1,4)),UNSPSCCode,0)),"")</calculatedColumnFormula>
    </tableColumn>
    <tableColumn id="3" xr3:uid="{645E9E3B-701B-444D-9301-086743D3836B}" name="UNIDAD DE MEDIDA" dataDxfId="309"/>
    <tableColumn id="4" xr3:uid="{659CACD8-56B9-410F-BFDD-34B4285BA924}" name="CANTIDAD TOTAL ESTIMADA" dataDxfId="308"/>
    <tableColumn id="5" xr3:uid="{0AB7D0E5-276C-4CB3-AB72-2941B3F455FF}" name="PRECIO UNITARIO ESTIMADO" dataDxfId="307"/>
    <tableColumn id="6" xr3:uid="{631709B9-2EC9-469B-B3EE-F25C50090FDF}" name="MONTO TOTAL ESTIMADO" dataDxfId="306">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5BC141C-A107-474A-930E-0B4FBFB800AE}" name="Table314" displayName="Table314" ref="A213:F221" totalsRowShown="0" headerRowDxfId="297" dataDxfId="296">
  <autoFilter ref="A213:F221" xr:uid="{B5BC141C-A107-474A-930E-0B4FBFB800AE}"/>
  <tableColumns count="6">
    <tableColumn id="1" xr3:uid="{621E1F31-D4B7-462B-8C03-B6A414A74761}" name="CÓDIGO CATÁLOGO" dataDxfId="303"/>
    <tableColumn id="2" xr3:uid="{65C8B0E8-063E-4B55-B954-8BE16E8084ED}" name="ARTÍCULO" dataDxfId="302">
      <calculatedColumnFormula>IFERROR(INDEX(UNSPSCDes,MATCH(INDIRECT(ADDRESS(ROW(),COLUMN()-1,4)),UNSPSCCode,0)),"")</calculatedColumnFormula>
    </tableColumn>
    <tableColumn id="3" xr3:uid="{18445B20-9268-4DBC-BE54-03C250D002A9}" name="UNIDAD DE MEDIDA" dataDxfId="301"/>
    <tableColumn id="4" xr3:uid="{CE6D664D-4E83-4B0C-A703-0FE3FA129C43}" name="CANTIDAD TOTAL ESTIMADA" dataDxfId="300"/>
    <tableColumn id="5" xr3:uid="{2CFAF9D6-9165-4BC5-9224-5A73F6C5C0F4}" name="PRECIO UNITARIO ESTIMADO" dataDxfId="299"/>
    <tableColumn id="6" xr3:uid="{281FE268-C69C-48F3-912B-E503843E973C}" name="MONTO TOTAL ESTIMADO" dataDxfId="298">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C47EC69-AD5C-48E0-84C8-93FA012E2534}" name="Table315" displayName="Table315" ref="A231:F239" totalsRowShown="0" headerRowDxfId="289" dataDxfId="288">
  <autoFilter ref="A231:F239" xr:uid="{9C47EC69-AD5C-48E0-84C8-93FA012E2534}"/>
  <tableColumns count="6">
    <tableColumn id="1" xr3:uid="{766EC581-CDEB-4C01-B4DF-67116074DFB9}" name="CÓDIGO CATÁLOGO" dataDxfId="295"/>
    <tableColumn id="2" xr3:uid="{2BF58199-45F0-4271-A2CB-0DCC579CAC4D}" name="ARTÍCULO" dataDxfId="294">
      <calculatedColumnFormula>IFERROR(INDEX(UNSPSCDes,MATCH(INDIRECT(ADDRESS(ROW(),COLUMN()-1,4)),UNSPSCCode,0)),"")</calculatedColumnFormula>
    </tableColumn>
    <tableColumn id="3" xr3:uid="{6D677835-7896-4A5F-94D9-D567B0DDB449}" name="UNIDAD DE MEDIDA" dataDxfId="293"/>
    <tableColumn id="4" xr3:uid="{2237FF5F-CCCF-4445-98EB-FFFC715E1076}" name="CANTIDAD TOTAL ESTIMADA" dataDxfId="292"/>
    <tableColumn id="5" xr3:uid="{4CEEE34E-52A6-4748-9865-37711989D7CC}" name="PRECIO UNITARIO ESTIMADO" dataDxfId="291"/>
    <tableColumn id="6" xr3:uid="{702580F3-DBA8-44E2-A7BE-69A8002166CC}" name="MONTO TOTAL ESTIMADO" dataDxfId="290">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93C1F46-6F71-4202-A687-B7B79ABE4E53}" name="Table316" displayName="Table316" ref="A249:F266" totalsRowShown="0" headerRowDxfId="281" dataDxfId="280">
  <autoFilter ref="A249:F266" xr:uid="{793C1F46-6F71-4202-A687-B7B79ABE4E53}"/>
  <tableColumns count="6">
    <tableColumn id="1" xr3:uid="{D78BD554-1319-45F9-95FD-B8D2A3B99798}" name="CÓDIGO CATÁLOGO" dataDxfId="287"/>
    <tableColumn id="2" xr3:uid="{4A47837A-A969-47A5-8D2B-FCDBFBB2D29C}" name="ARTÍCULO" dataDxfId="286">
      <calculatedColumnFormula>IFERROR(INDEX(UNSPSCDes,MATCH(INDIRECT(ADDRESS(ROW(),COLUMN()-1,4)),UNSPSCCode,0)),"")</calculatedColumnFormula>
    </tableColumn>
    <tableColumn id="3" xr3:uid="{1754D7E5-614D-492A-9B94-A1FF31F740EE}" name="UNIDAD DE MEDIDA" dataDxfId="285"/>
    <tableColumn id="4" xr3:uid="{6A058CB8-0FB3-4ACC-8AAE-B12503C242D1}" name="CANTIDAD TOTAL ESTIMADA" dataDxfId="284"/>
    <tableColumn id="5" xr3:uid="{8CAF612C-C1E4-45CC-9BC1-5A11F77277DA}" name="PRECIO UNITARIO ESTIMADO" dataDxfId="283"/>
    <tableColumn id="6" xr3:uid="{4505F6B9-FED6-40F1-9224-2156E6E7C913}" name="MONTO TOTAL ESTIMADO" dataDxfId="282">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F4175487-4B35-4F35-BE9A-2B67690E42EF}" name="Table317" displayName="Table317" ref="A276:F277" totalsRowShown="0" headerRowDxfId="273" dataDxfId="272">
  <autoFilter ref="A276:F277" xr:uid="{F4175487-4B35-4F35-BE9A-2B67690E42EF}"/>
  <tableColumns count="6">
    <tableColumn id="1" xr3:uid="{86A207AA-A9AF-4753-BF9F-BF971A3DA64B}" name="CÓDIGO CATÁLOGO" dataDxfId="279"/>
    <tableColumn id="2" xr3:uid="{A6D545C5-D6F1-4695-8F8C-612781FB1892}" name="ARTÍCULO" dataDxfId="278">
      <calculatedColumnFormula>IFERROR(INDEX(UNSPSCDes,MATCH(INDIRECT(ADDRESS(ROW(),COLUMN()-1,4)),UNSPSCCode,0)),"")</calculatedColumnFormula>
    </tableColumn>
    <tableColumn id="3" xr3:uid="{4A0450C6-05EB-403D-B0D7-16E8FE699663}" name="UNIDAD DE MEDIDA" dataDxfId="277"/>
    <tableColumn id="4" xr3:uid="{11620B32-7170-47E1-B390-C01C75CE8B7E}" name="CANTIDAD TOTAL ESTIMADA" dataDxfId="276"/>
    <tableColumn id="5" xr3:uid="{8FB3F2C6-9F11-4D10-B0A1-3CB1D98AD554}" name="PRECIO UNITARIO ESTIMADO" dataDxfId="275"/>
    <tableColumn id="6" xr3:uid="{73C3664E-05FC-453B-B22C-8A52E812FA19}" name="MONTO TOTAL ESTIMADO" dataDxfId="274">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5529DC3F-4551-4E8B-9C7D-3C7EA3541531}" name="Table318" displayName="Table318" ref="A287:F321" totalsRowShown="0" headerRowDxfId="265" dataDxfId="264">
  <autoFilter ref="A287:F321" xr:uid="{5529DC3F-4551-4E8B-9C7D-3C7EA3541531}"/>
  <tableColumns count="6">
    <tableColumn id="1" xr3:uid="{0FB78695-428F-43B3-931B-A24E4723F27E}" name="CÓDIGO CATÁLOGO" dataDxfId="271"/>
    <tableColumn id="2" xr3:uid="{7FC53DED-C3EE-4840-9D4F-36BF288FCB07}" name="ARTÍCULO" dataDxfId="270">
      <calculatedColumnFormula>IFERROR(INDEX(UNSPSCDes,MATCH(INDIRECT(ADDRESS(ROW(),COLUMN()-1,4)),UNSPSCCode,0)),"")</calculatedColumnFormula>
    </tableColumn>
    <tableColumn id="3" xr3:uid="{292AAC3A-A3DC-4BE4-9796-438BB083C88B}" name="UNIDAD DE MEDIDA" dataDxfId="269"/>
    <tableColumn id="4" xr3:uid="{39C5C777-5620-41B0-9FEC-4B37D5F17C8B}" name="CANTIDAD TOTAL ESTIMADA" dataDxfId="268"/>
    <tableColumn id="5" xr3:uid="{FAD3B80F-D8A9-4496-9CB5-544CB3A0E5FD}" name="PRECIO UNITARIO ESTIMADO" dataDxfId="267"/>
    <tableColumn id="6" xr3:uid="{EC89B68B-041D-4657-BB5B-EA6A38D3AABD}" name="MONTO TOTAL ESTIMADO" dataDxfId="266">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228631F2-751B-4459-9856-3CCAAA3ECFBC}" name="Table319" displayName="Table319" ref="A331:F344" totalsRowShown="0" headerRowDxfId="257" dataDxfId="256">
  <autoFilter ref="A331:F344" xr:uid="{228631F2-751B-4459-9856-3CCAAA3ECFBC}"/>
  <tableColumns count="6">
    <tableColumn id="1" xr3:uid="{FE2AF443-5984-4028-9E7D-0D6EA00A8BD6}" name="CÓDIGO CATÁLOGO" dataDxfId="263"/>
    <tableColumn id="2" xr3:uid="{16B66BBA-CB92-4DAA-8711-19C33BE9D873}" name="ARTÍCULO" dataDxfId="262">
      <calculatedColumnFormula>IFERROR(INDEX(UNSPSCDes,MATCH(INDIRECT(ADDRESS(ROW(),COLUMN()-1,4)),UNSPSCCode,0)),"")</calculatedColumnFormula>
    </tableColumn>
    <tableColumn id="3" xr3:uid="{4EA16BF6-685B-4CB8-AB95-CDE8A7DED0CE}" name="UNIDAD DE MEDIDA" dataDxfId="261"/>
    <tableColumn id="4" xr3:uid="{DCE4BCA6-5CC9-4160-8B00-307482301DC1}" name="CANTIDAD TOTAL ESTIMADA" dataDxfId="260"/>
    <tableColumn id="5" xr3:uid="{1627A188-90EC-451B-A854-6603788F6339}" name="PRECIO UNITARIO ESTIMADO" dataDxfId="259"/>
    <tableColumn id="6" xr3:uid="{94328D43-7BB3-40FF-90B9-107103D13B30}" name="MONTO TOTAL ESTIMADO" dataDxfId="258">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A1167200-4DDB-41A7-B01A-B073DCE1E28F}" name="Table320" displayName="Table320" ref="A354:F355" totalsRowShown="0" headerRowDxfId="249" dataDxfId="248">
  <autoFilter ref="A354:F355" xr:uid="{A1167200-4DDB-41A7-B01A-B073DCE1E28F}"/>
  <tableColumns count="6">
    <tableColumn id="1" xr3:uid="{A70CE3AF-C436-40A5-88F1-4A1D5078B41A}" name="CÓDIGO CATÁLOGO" dataDxfId="255"/>
    <tableColumn id="2" xr3:uid="{D2753704-B4E5-4263-87EC-3DFB20C1F66A}" name="ARTÍCULO" dataDxfId="254">
      <calculatedColumnFormula>IFERROR(INDEX(UNSPSCDes,MATCH(INDIRECT(ADDRESS(ROW(),COLUMN()-1,4)),UNSPSCCode,0)),"")</calculatedColumnFormula>
    </tableColumn>
    <tableColumn id="3" xr3:uid="{08DCC219-CFC7-4213-8382-DA5B1FEB6B6E}" name="UNIDAD DE MEDIDA" dataDxfId="253"/>
    <tableColumn id="4" xr3:uid="{D45C4470-75C6-49DC-9EDF-404E4987A9A6}" name="CANTIDAD TOTAL ESTIMADA" dataDxfId="252"/>
    <tableColumn id="5" xr3:uid="{741FD97F-6A2A-44F1-868E-8A548DDD7B33}" name="PRECIO UNITARIO ESTIMADO" dataDxfId="251"/>
    <tableColumn id="6" xr3:uid="{CF62D0B6-51CC-4AA9-9DB1-6B059A8C0AFC}" name="MONTO TOTAL ESTIMADO" dataDxfId="250">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7122C965-CA0D-4826-A4B6-FB8FBC210C69}" name="Table321" displayName="Table321" ref="A365:F366" totalsRowShown="0" headerRowDxfId="241" dataDxfId="240">
  <autoFilter ref="A365:F366" xr:uid="{7122C965-CA0D-4826-A4B6-FB8FBC210C69}"/>
  <tableColumns count="6">
    <tableColumn id="1" xr3:uid="{D4649E70-61DD-4671-A8DD-08FA0FDF6B68}" name="CÓDIGO CATÁLOGO" dataDxfId="247"/>
    <tableColumn id="2" xr3:uid="{565CD468-12A2-4481-B9C8-DF3B55B500EA}" name="ARTÍCULO" dataDxfId="246">
      <calculatedColumnFormula>IFERROR(INDEX(UNSPSCDes,MATCH(INDIRECT(ADDRESS(ROW(),COLUMN()-1,4)),UNSPSCCode,0)),"")</calculatedColumnFormula>
    </tableColumn>
    <tableColumn id="3" xr3:uid="{5D39A42A-1CE1-46DF-BE81-4F28FE414F00}" name="UNIDAD DE MEDIDA" dataDxfId="245"/>
    <tableColumn id="4" xr3:uid="{ED675A69-208F-40E8-9E2F-C80BC9DCC41D}" name="CANTIDAD TOTAL ESTIMADA" dataDxfId="244"/>
    <tableColumn id="5" xr3:uid="{352AEED7-9F2C-4212-A572-3A4F07B9614C}" name="PRECIO UNITARIO ESTIMADO" dataDxfId="243"/>
    <tableColumn id="6" xr3:uid="{3FA65B66-A4DB-49EE-A131-7A0C61B77083}" name="MONTO TOTAL ESTIMADO" dataDxfId="242">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389EBB0A-226A-41A3-9641-25D4B832807D}" name="Table322" displayName="Table322" ref="A376:F377" totalsRowShown="0" headerRowDxfId="233" dataDxfId="232">
  <autoFilter ref="A376:F377" xr:uid="{389EBB0A-226A-41A3-9641-25D4B832807D}"/>
  <tableColumns count="6">
    <tableColumn id="1" xr3:uid="{1EA2707A-ABBB-4263-9669-AB56838671D6}" name="CÓDIGO CATÁLOGO" dataDxfId="239"/>
    <tableColumn id="2" xr3:uid="{CC736EA3-2835-4EC1-9EF8-AF75EEFBD7B2}" name="ARTÍCULO" dataDxfId="238">
      <calculatedColumnFormula>IFERROR(INDEX(UNSPSCDes,MATCH(INDIRECT(ADDRESS(ROW(),COLUMN()-1,4)),UNSPSCCode,0)),"")</calculatedColumnFormula>
    </tableColumn>
    <tableColumn id="3" xr3:uid="{782DBCEF-6A8F-4B1D-B68E-B227DD0467F9}" name="UNIDAD DE MEDIDA" dataDxfId="237"/>
    <tableColumn id="4" xr3:uid="{2C245D97-2037-4107-90B5-75ACFC0E52A9}" name="CANTIDAD TOTAL ESTIMADA" dataDxfId="236"/>
    <tableColumn id="5" xr3:uid="{8206D50A-53E8-48B2-98E8-F5C3F38559E4}" name="PRECIO UNITARIO ESTIMADO" dataDxfId="235"/>
    <tableColumn id="6" xr3:uid="{D5D549EC-48E0-43E4-BD5B-573CF2DF7371}" name="MONTO TOTAL ESTIMADO" dataDxfId="234">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A38FBB5C-486B-421A-BA98-EB16DC852418}" name="Table32" displayName="Table32" ref="A34:F35" totalsRowShown="0" headerRowDxfId="369" dataDxfId="368">
  <autoFilter ref="A34:F35" xr:uid="{A38FBB5C-486B-421A-BA98-EB16DC852418}"/>
  <tableColumns count="6">
    <tableColumn id="1" xr3:uid="{DF7FA66F-8821-443F-99DA-6BAA9478095A}" name="CÓDIGO CATÁLOGO" dataDxfId="375"/>
    <tableColumn id="2" xr3:uid="{91D12074-0473-4388-AA20-7884465296AE}" name="ARTÍCULO" dataDxfId="374">
      <calculatedColumnFormula>IFERROR(INDEX(UNSPSCDes,MATCH(INDIRECT(ADDRESS(ROW(),COLUMN()-1,4)),UNSPSCCode,0)),"")</calculatedColumnFormula>
    </tableColumn>
    <tableColumn id="3" xr3:uid="{CE342618-0BB9-47CE-AEFE-A4258F7426C8}" name="UNIDAD DE MEDIDA" dataDxfId="373"/>
    <tableColumn id="4" xr3:uid="{D864B218-D8E3-42C6-AD74-66FF3B50C422}" name="CANTIDAD TOTAL ESTIMADA" dataDxfId="372"/>
    <tableColumn id="5" xr3:uid="{C7633E4B-F276-48EA-901F-6518C30E57AF}" name="PRECIO UNITARIO ESTIMADO" dataDxfId="371"/>
    <tableColumn id="6" xr3:uid="{3841898A-3CAA-405D-880E-4AB1DB994365}" name="MONTO TOTAL ESTIMADO" dataDxfId="370">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7E6DF554-2600-4D5A-AED5-5C9822B55A00}" name="Table323" displayName="Table323" ref="A387:F390" totalsRowShown="0" headerRowDxfId="225" dataDxfId="224">
  <autoFilter ref="A387:F390" xr:uid="{7E6DF554-2600-4D5A-AED5-5C9822B55A00}"/>
  <tableColumns count="6">
    <tableColumn id="1" xr3:uid="{2BDC8A52-9B99-47FC-884B-13A1B42E1742}" name="CÓDIGO CATÁLOGO" dataDxfId="231"/>
    <tableColumn id="2" xr3:uid="{C290057D-54B2-4D91-8222-FC59116770CA}" name="ARTÍCULO" dataDxfId="230">
      <calculatedColumnFormula>IFERROR(INDEX(UNSPSCDes,MATCH(INDIRECT(ADDRESS(ROW(),COLUMN()-1,4)),UNSPSCCode,0)),"")</calculatedColumnFormula>
    </tableColumn>
    <tableColumn id="3" xr3:uid="{9561E258-8389-485E-9F5F-0249231A719F}" name="UNIDAD DE MEDIDA" dataDxfId="229"/>
    <tableColumn id="4" xr3:uid="{956F9BFE-CA27-4A4D-84B7-4367CDF3E55E}" name="CANTIDAD TOTAL ESTIMADA" dataDxfId="228"/>
    <tableColumn id="5" xr3:uid="{3BD3114E-F88E-48B6-98CF-BABD9946DDA3}" name="PRECIO UNITARIO ESTIMADO" dataDxfId="227"/>
    <tableColumn id="6" xr3:uid="{395EC366-360E-4E9D-BE32-0B5D63BBA12C}" name="MONTO TOTAL ESTIMADO" dataDxfId="226">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A6DEA23A-EDBB-4FA6-A197-2E06103FA3A3}" name="Table325" displayName="Table325" ref="A400:F401" totalsRowShown="0" headerRowDxfId="217" dataDxfId="216">
  <autoFilter ref="A400:F401" xr:uid="{A6DEA23A-EDBB-4FA6-A197-2E06103FA3A3}"/>
  <tableColumns count="6">
    <tableColumn id="1" xr3:uid="{C8A6252E-66E7-4BCF-8F27-866BF149E8FA}" name="CÓDIGO CATÁLOGO" dataDxfId="223"/>
    <tableColumn id="2" xr3:uid="{CF81BDD1-21F6-4B7E-BCE4-BEAF5955A77E}" name="ARTÍCULO" dataDxfId="222">
      <calculatedColumnFormula>IFERROR(INDEX(UNSPSCDes,MATCH(INDIRECT(ADDRESS(ROW(),COLUMN()-1,4)),UNSPSCCode,0)),"")</calculatedColumnFormula>
    </tableColumn>
    <tableColumn id="3" xr3:uid="{E7A1EB42-0767-4EC4-8BFB-8F4694D33719}" name="UNIDAD DE MEDIDA" dataDxfId="221"/>
    <tableColumn id="4" xr3:uid="{6366C589-74E1-4F67-9986-703E29DA3CF7}" name="CANTIDAD TOTAL ESTIMADA" dataDxfId="220"/>
    <tableColumn id="5" xr3:uid="{EB8DFE34-22FE-4CB6-8549-F0A0BB5ED4B0}" name="PRECIO UNITARIO ESTIMADO" dataDxfId="219"/>
    <tableColumn id="6" xr3:uid="{FA2556B9-C42D-4A03-95DB-A3452FB3282B}" name="MONTO TOTAL ESTIMADO" dataDxfId="218">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23772AB8-9B28-498E-AEDB-C16914A3EE3C}" name="Table326" displayName="Table326" ref="A411:F412" totalsRowShown="0" headerRowDxfId="209" dataDxfId="208">
  <autoFilter ref="A411:F412" xr:uid="{23772AB8-9B28-498E-AEDB-C16914A3EE3C}"/>
  <tableColumns count="6">
    <tableColumn id="1" xr3:uid="{B2099332-FF21-46F4-BCB4-CB329447BA6A}" name="CÓDIGO CATÁLOGO" dataDxfId="215"/>
    <tableColumn id="2" xr3:uid="{208C71C4-E3F0-47DF-957F-71A507B27440}" name="ARTÍCULO" dataDxfId="214">
      <calculatedColumnFormula>IFERROR(INDEX(UNSPSCDes,MATCH(INDIRECT(ADDRESS(ROW(),COLUMN()-1,4)),UNSPSCCode,0)),"")</calculatedColumnFormula>
    </tableColumn>
    <tableColumn id="3" xr3:uid="{234D57B8-6C17-4F12-BD3C-CCB77D151D04}" name="UNIDAD DE MEDIDA" dataDxfId="213"/>
    <tableColumn id="4" xr3:uid="{AE65C7D9-0119-4844-9030-E2C4865D4585}" name="CANTIDAD TOTAL ESTIMADA" dataDxfId="212"/>
    <tableColumn id="5" xr3:uid="{35361621-11F2-4E68-914E-BB142C3B6E62}" name="PRECIO UNITARIO ESTIMADO" dataDxfId="211"/>
    <tableColumn id="6" xr3:uid="{CA8C669A-014E-425B-8235-4E8BC9A56FCC}" name="MONTO TOTAL ESTIMADO" dataDxfId="210">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D7A4EBF7-3B6C-4674-822D-E571F74070A1}" name="Table327" displayName="Table327" ref="A422:F423" totalsRowShown="0" headerRowDxfId="201" dataDxfId="200">
  <autoFilter ref="A422:F423" xr:uid="{D7A4EBF7-3B6C-4674-822D-E571F74070A1}"/>
  <tableColumns count="6">
    <tableColumn id="1" xr3:uid="{A6A8E9DD-E38D-43D8-97E0-B8DFD8E20E61}" name="CÓDIGO CATÁLOGO" dataDxfId="207"/>
    <tableColumn id="2" xr3:uid="{FBB9825A-CF31-43EA-8216-F510DCFC6DDA}" name="ARTÍCULO" dataDxfId="206">
      <calculatedColumnFormula>IFERROR(INDEX(UNSPSCDes,MATCH(INDIRECT(ADDRESS(ROW(),COLUMN()-1,4)),UNSPSCCode,0)),"")</calculatedColumnFormula>
    </tableColumn>
    <tableColumn id="3" xr3:uid="{CB791074-8D47-4314-9E3E-2F294D543675}" name="UNIDAD DE MEDIDA" dataDxfId="205"/>
    <tableColumn id="4" xr3:uid="{3A219CD0-C77D-41E5-B6C6-72C4D79B8926}" name="CANTIDAD TOTAL ESTIMADA" dataDxfId="204"/>
    <tableColumn id="5" xr3:uid="{61685159-9071-4F1F-B2F3-8C32F1B24C8F}" name="PRECIO UNITARIO ESTIMADO" dataDxfId="203"/>
    <tableColumn id="6" xr3:uid="{E2A6F6B8-371F-4667-822E-811D7482C300}" name="MONTO TOTAL ESTIMADO" dataDxfId="202">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F95464E8-6366-4DD8-9560-2D11BE50B940}" name="Table328" displayName="Table328" ref="A433:F434" totalsRowShown="0" headerRowDxfId="193" dataDxfId="192">
  <autoFilter ref="A433:F434" xr:uid="{F95464E8-6366-4DD8-9560-2D11BE50B940}"/>
  <tableColumns count="6">
    <tableColumn id="1" xr3:uid="{075147FD-C7FF-4794-8762-10281627652C}" name="CÓDIGO CATÁLOGO" dataDxfId="199"/>
    <tableColumn id="2" xr3:uid="{D4A8218A-6DD5-4BF6-8C94-FF342F88A9D3}" name="ARTÍCULO" dataDxfId="198">
      <calculatedColumnFormula>IFERROR(INDEX(UNSPSCDes,MATCH(INDIRECT(ADDRESS(ROW(),COLUMN()-1,4)),UNSPSCCode,0)),"")</calculatedColumnFormula>
    </tableColumn>
    <tableColumn id="3" xr3:uid="{2874C8A4-6E53-4100-8E30-4DD3A646EF8F}" name="UNIDAD DE MEDIDA" dataDxfId="197"/>
    <tableColumn id="4" xr3:uid="{8EADCC3C-039B-4F62-A89A-4F11B408CB8B}" name="CANTIDAD TOTAL ESTIMADA" dataDxfId="196"/>
    <tableColumn id="5" xr3:uid="{A18DAF11-CA85-4621-8EEA-DD712196408D}" name="PRECIO UNITARIO ESTIMADO" dataDxfId="195"/>
    <tableColumn id="6" xr3:uid="{0B055544-498C-4881-9271-790956D4D073}" name="MONTO TOTAL ESTIMADO" dataDxfId="194">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D85E852-8016-4338-9F89-789850C34534}" name="Table329" displayName="Table329" ref="A444:F445" totalsRowShown="0" headerRowDxfId="185" dataDxfId="184">
  <autoFilter ref="A444:F445" xr:uid="{4D85E852-8016-4338-9F89-789850C34534}"/>
  <tableColumns count="6">
    <tableColumn id="1" xr3:uid="{2E5EF5CD-5B1A-4A7A-B3AC-E43A5F1CDBF9}" name="CÓDIGO CATÁLOGO" dataDxfId="191"/>
    <tableColumn id="2" xr3:uid="{701DFE17-17D8-4C00-9780-6655EA361ADF}" name="ARTÍCULO" dataDxfId="190">
      <calculatedColumnFormula>IFERROR(INDEX(UNSPSCDes,MATCH(INDIRECT(ADDRESS(ROW(),COLUMN()-1,4)),UNSPSCCode,0)),"")</calculatedColumnFormula>
    </tableColumn>
    <tableColumn id="3" xr3:uid="{A0216405-9A47-4C2C-AFEC-2D80E87F7632}" name="UNIDAD DE MEDIDA" dataDxfId="189"/>
    <tableColumn id="4" xr3:uid="{78557792-FCF0-4C8F-8A3C-3C4EBE1D0BAF}" name="CANTIDAD TOTAL ESTIMADA" dataDxfId="188"/>
    <tableColumn id="5" xr3:uid="{0350B8E0-4AFF-4B82-BD00-EB98B95B7796}" name="PRECIO UNITARIO ESTIMADO" dataDxfId="187"/>
    <tableColumn id="6" xr3:uid="{E26227C6-80A2-42A8-B97B-A2837118BC4E}" name="MONTO TOTAL ESTIMADO" dataDxfId="186">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625230A-F3A7-48E2-9E2F-ACD28A0B1015}" name="Table330" displayName="Table330" ref="A455:F456" totalsRowShown="0" headerRowDxfId="177" dataDxfId="176">
  <autoFilter ref="A455:F456" xr:uid="{E625230A-F3A7-48E2-9E2F-ACD28A0B1015}"/>
  <tableColumns count="6">
    <tableColumn id="1" xr3:uid="{5AA50565-2681-4E31-90BA-FF52CA2FCC3E}" name="CÓDIGO CATÁLOGO" dataDxfId="183"/>
    <tableColumn id="2" xr3:uid="{730F668E-99FE-4F08-A472-057D0DFAB268}" name="ARTÍCULO" dataDxfId="182">
      <calculatedColumnFormula>IFERROR(INDEX(UNSPSCDes,MATCH(INDIRECT(ADDRESS(ROW(),COLUMN()-1,4)),UNSPSCCode,0)),"")</calculatedColumnFormula>
    </tableColumn>
    <tableColumn id="3" xr3:uid="{4B85E337-578A-4CCB-BC41-071F11642ADB}" name="UNIDAD DE MEDIDA" dataDxfId="181"/>
    <tableColumn id="4" xr3:uid="{794E743D-043D-4447-A9F9-4E0F85CDE2A1}" name="CANTIDAD TOTAL ESTIMADA" dataDxfId="180"/>
    <tableColumn id="5" xr3:uid="{DDD91A2E-D909-4CD0-B099-FAC2FB5159AB}" name="PRECIO UNITARIO ESTIMADO" dataDxfId="179"/>
    <tableColumn id="6" xr3:uid="{621E90E1-1464-476D-8C49-6BDE0599AFB5}" name="MONTO TOTAL ESTIMADO" dataDxfId="178">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E8B087D-FA7E-4059-B3FF-58205A8E90A2}" name="Table331" displayName="Table331" ref="A466:F507" totalsRowShown="0" headerRowDxfId="169" dataDxfId="168">
  <autoFilter ref="A466:F507" xr:uid="{5E8B087D-FA7E-4059-B3FF-58205A8E90A2}"/>
  <tableColumns count="6">
    <tableColumn id="1" xr3:uid="{0F52BD66-29EC-472E-B0C2-A600060AD050}" name="CÓDIGO CATÁLOGO" dataDxfId="175"/>
    <tableColumn id="2" xr3:uid="{D52A54B4-3DE4-4219-B2C3-56A0CB05C262}" name="ARTÍCULO" dataDxfId="174">
      <calculatedColumnFormula>IFERROR(INDEX(UNSPSCDes,MATCH(INDIRECT(ADDRESS(ROW(),COLUMN()-1,4)),UNSPSCCode,0)),"")</calculatedColumnFormula>
    </tableColumn>
    <tableColumn id="3" xr3:uid="{393B7BA3-919E-4485-9099-CA6192DDC680}" name="UNIDAD DE MEDIDA" dataDxfId="173"/>
    <tableColumn id="4" xr3:uid="{2EF9A5C3-7E76-461D-BEBE-3643DDA50B9B}" name="CANTIDAD TOTAL ESTIMADA" dataDxfId="172"/>
    <tableColumn id="5" xr3:uid="{1E3F337E-AE55-44EC-84AE-0580844892A3}" name="PRECIO UNITARIO ESTIMADO" dataDxfId="171"/>
    <tableColumn id="6" xr3:uid="{73A9084A-BF95-4A58-A700-D061BED3E88F}" name="MONTO TOTAL ESTIMADO" dataDxfId="170">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AEABB65-2021-4E1D-A83C-DF6CC859EF1F}" name="Table332" displayName="Table332" ref="A517:F530" totalsRowShown="0" headerRowDxfId="161" dataDxfId="160">
  <autoFilter ref="A517:F530" xr:uid="{0AEABB65-2021-4E1D-A83C-DF6CC859EF1F}"/>
  <tableColumns count="6">
    <tableColumn id="1" xr3:uid="{00E4499A-6CE9-456E-9DDD-40DDC3447D10}" name="CÓDIGO CATÁLOGO" dataDxfId="167" dataCellStyle="ArticleBody"/>
    <tableColumn id="2" xr3:uid="{4A466FE9-0B65-4046-99A5-D71C2875698E}" name="ARTÍCULO" dataDxfId="166">
      <calculatedColumnFormula>IFERROR(INDEX(UNSPSCDes,MATCH(INDIRECT(ADDRESS(ROW(),COLUMN()-1,4)),UNSPSCCode,0)),"")</calculatedColumnFormula>
    </tableColumn>
    <tableColumn id="3" xr3:uid="{CE064978-F708-4604-BB49-762F6A95CCD0}" name="UNIDAD DE MEDIDA" dataDxfId="165"/>
    <tableColumn id="4" xr3:uid="{9062C9FE-4C63-41AD-815A-672F40AE1064}" name="CANTIDAD TOTAL ESTIMADA" dataDxfId="164"/>
    <tableColumn id="5" xr3:uid="{090653A4-8570-4495-82D3-FB9DD924E593}" name="PRECIO UNITARIO ESTIMADO" dataDxfId="163"/>
    <tableColumn id="6" xr3:uid="{0B72CEB0-A198-42A0-9A5D-2A0FF69A9526}" name="MONTO TOTAL ESTIMADO" dataDxfId="162">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63B989D0-197E-4545-9EBC-A718A603EC51}" name="Table333" displayName="Table333" ref="A540:F541" totalsRowShown="0" headerRowDxfId="153" dataDxfId="152">
  <autoFilter ref="A540:F541" xr:uid="{63B989D0-197E-4545-9EBC-A718A603EC51}"/>
  <tableColumns count="6">
    <tableColumn id="1" xr3:uid="{8CDAB6A0-A0B6-4478-9A35-FC22C44BE96E}" name="CÓDIGO CATÁLOGO" dataDxfId="159"/>
    <tableColumn id="2" xr3:uid="{2BC8DA03-ECB8-4CB6-98BC-7C645279E30B}" name="ARTÍCULO" dataDxfId="158">
      <calculatedColumnFormula>IFERROR(INDEX(UNSPSCDes,MATCH(INDIRECT(ADDRESS(ROW(),COLUMN()-1,4)),UNSPSCCode,0)),"")</calculatedColumnFormula>
    </tableColumn>
    <tableColumn id="3" xr3:uid="{23ABF94E-A3B6-4922-B1A6-F7D8D2560F97}" name="UNIDAD DE MEDIDA" dataDxfId="157"/>
    <tableColumn id="4" xr3:uid="{61977ED2-BDCF-4DEC-80E8-9B5FDD596568}" name="CANTIDAD TOTAL ESTIMADA" dataDxfId="156"/>
    <tableColumn id="5" xr3:uid="{150A3492-1ADF-4F8B-AA85-FB20F44630DD}" name="PRECIO UNITARIO ESTIMADO" dataDxfId="155"/>
    <tableColumn id="6" xr3:uid="{7B0420FE-0B0F-43CE-89CB-8D768C92D964}" name="MONTO TOTAL ESTIMADO" dataDxfId="154">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B984114B-8226-45D1-A655-6445B4BBB638}" name="Table33" displayName="Table33" ref="A45:F48" totalsRowShown="0" headerRowDxfId="361" dataDxfId="360">
  <autoFilter ref="A45:F48" xr:uid="{B984114B-8226-45D1-A655-6445B4BBB638}"/>
  <tableColumns count="6">
    <tableColumn id="1" xr3:uid="{C9E59D01-1E8D-41E0-A8F7-29BD70E5438C}" name="CÓDIGO CATÁLOGO" dataDxfId="367"/>
    <tableColumn id="2" xr3:uid="{21A1064E-4A73-4442-A0C3-6E9F30BBA5FA}" name="ARTÍCULO" dataDxfId="366">
      <calculatedColumnFormula>IFERROR(INDEX(UNSPSCDes,MATCH(INDIRECT(ADDRESS(ROW(),COLUMN()-1,4)),UNSPSCCode,0)),"")</calculatedColumnFormula>
    </tableColumn>
    <tableColumn id="3" xr3:uid="{53C2B1D0-9923-41EC-9968-58045C426BC5}" name="UNIDAD DE MEDIDA" dataDxfId="365"/>
    <tableColumn id="4" xr3:uid="{A2BA112A-749B-4C66-A6E3-AAF1824A8116}" name="CANTIDAD TOTAL ESTIMADA" dataDxfId="364"/>
    <tableColumn id="5" xr3:uid="{BBE0249F-9408-4F50-9B48-28D7D6408AF9}" name="PRECIO UNITARIO ESTIMADO" dataDxfId="363"/>
    <tableColumn id="6" xr3:uid="{5D89058D-771B-4097-B4B2-C6DC204C6DC7}" name="MONTO TOTAL ESTIMADO" dataDxfId="362">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BF16523E-3D09-4017-8C9A-6ED11DBED0C7}" name="Table334" displayName="Table334" ref="A551:F552" totalsRowShown="0" headerRowDxfId="145" dataDxfId="144">
  <autoFilter ref="A551:F552" xr:uid="{BF16523E-3D09-4017-8C9A-6ED11DBED0C7}"/>
  <tableColumns count="6">
    <tableColumn id="1" xr3:uid="{36FC1D76-616E-42B0-8D4F-66BAAA8F0FD7}" name="CÓDIGO CATÁLOGO" dataDxfId="151"/>
    <tableColumn id="2" xr3:uid="{1D32B8C9-A08B-4987-8C75-4FC9C30D20AC}" name="ARTÍCULO" dataDxfId="150">
      <calculatedColumnFormula>IFERROR(INDEX(UNSPSCDes,MATCH(INDIRECT(ADDRESS(ROW(),COLUMN()-1,4)),UNSPSCCode,0)),"")</calculatedColumnFormula>
    </tableColumn>
    <tableColumn id="3" xr3:uid="{EC140625-E7EE-44C9-8A23-C41E9AE316D3}" name="UNIDAD DE MEDIDA" dataDxfId="149"/>
    <tableColumn id="4" xr3:uid="{F99C06FE-D4B3-4147-A89D-13ABCC45495B}" name="CANTIDAD TOTAL ESTIMADA" dataDxfId="148"/>
    <tableColumn id="5" xr3:uid="{5E26AD0D-6B4F-4DCC-9FA2-0C2EC13C3AE9}" name="PRECIO UNITARIO ESTIMADO" dataDxfId="147"/>
    <tableColumn id="6" xr3:uid="{6D538D98-0109-4B25-88A0-CB1B9717C9E8}" name="MONTO TOTAL ESTIMADO" dataDxfId="146">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77030F13-EA66-444E-AD21-5188CE256C1B}" name="Table335" displayName="Table335" ref="A562:F563" totalsRowShown="0" headerRowDxfId="137" dataDxfId="136">
  <autoFilter ref="A562:F563" xr:uid="{77030F13-EA66-444E-AD21-5188CE256C1B}"/>
  <tableColumns count="6">
    <tableColumn id="1" xr3:uid="{61D8E795-67AD-4339-BDDD-C2F51673B81A}" name="CÓDIGO CATÁLOGO" dataDxfId="143"/>
    <tableColumn id="2" xr3:uid="{C8796C1D-E903-4C1B-913A-B4C15D0A1552}" name="ARTÍCULO" dataDxfId="142">
      <calculatedColumnFormula>IFERROR(INDEX(UNSPSCDes,MATCH(INDIRECT(ADDRESS(ROW(),COLUMN()-1,4)),UNSPSCCode,0)),"")</calculatedColumnFormula>
    </tableColumn>
    <tableColumn id="3" xr3:uid="{0955AF52-04C0-4450-86E6-C7E01CD55327}" name="UNIDAD DE MEDIDA" dataDxfId="141"/>
    <tableColumn id="4" xr3:uid="{4BE30D38-8ACB-4C5B-A52C-B2196B659532}" name="CANTIDAD TOTAL ESTIMADA" dataDxfId="140"/>
    <tableColumn id="5" xr3:uid="{380FEA81-827F-4513-B4D1-A30978DD80D3}" name="PRECIO UNITARIO ESTIMADO" dataDxfId="139"/>
    <tableColumn id="6" xr3:uid="{0662A33E-D766-4932-B83C-C9D1C8688167}" name="MONTO TOTAL ESTIMADO" dataDxfId="138">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9704B0F1-AF27-4253-99CE-D0B9B5853505}" name="Table336" displayName="Table336" ref="A573:F574" totalsRowShown="0" headerRowDxfId="129" dataDxfId="128">
  <autoFilter ref="A573:F574" xr:uid="{9704B0F1-AF27-4253-99CE-D0B9B5853505}"/>
  <tableColumns count="6">
    <tableColumn id="1" xr3:uid="{B683C7DB-EC28-48AE-AE79-2F348D57B906}" name="CÓDIGO CATÁLOGO" dataDxfId="135"/>
    <tableColumn id="2" xr3:uid="{89E894FD-2C32-4C28-83E0-79333CC879DD}" name="ARTÍCULO" dataDxfId="134">
      <calculatedColumnFormula>IFERROR(INDEX(UNSPSCDes,MATCH(INDIRECT(ADDRESS(ROW(),COLUMN()-1,4)),UNSPSCCode,0)),"")</calculatedColumnFormula>
    </tableColumn>
    <tableColumn id="3" xr3:uid="{DA98CDC8-4BED-4A12-AD25-B00C519E206F}" name="UNIDAD DE MEDIDA" dataDxfId="133"/>
    <tableColumn id="4" xr3:uid="{940A31F7-F92F-46A3-B43C-45CDC3DFE0E7}" name="CANTIDAD TOTAL ESTIMADA" dataDxfId="132"/>
    <tableColumn id="5" xr3:uid="{C6B97B4A-4F1F-44D0-A31C-648FA6EE641C}" name="PRECIO UNITARIO ESTIMADO" dataDxfId="131"/>
    <tableColumn id="6" xr3:uid="{60B5B95B-8D34-4BA5-8D7D-4DA3087096FB}" name="MONTO TOTAL ESTIMADO" dataDxfId="130">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506EE863-B301-4B6D-839D-D68FE65AE791}" name="Table337" displayName="Table337" ref="A584:F585" totalsRowShown="0" headerRowDxfId="121" dataDxfId="120">
  <autoFilter ref="A584:F585" xr:uid="{506EE863-B301-4B6D-839D-D68FE65AE791}"/>
  <tableColumns count="6">
    <tableColumn id="1" xr3:uid="{996CB504-2301-4C70-AD2E-81BBB3E2AA34}" name="CÓDIGO CATÁLOGO" dataDxfId="127"/>
    <tableColumn id="2" xr3:uid="{A15754B6-87A6-43FD-974E-EA01A8682186}" name="ARTÍCULO" dataDxfId="126">
      <calculatedColumnFormula>IFERROR(INDEX(UNSPSCDes,MATCH(INDIRECT(ADDRESS(ROW(),COLUMN()-1,4)),UNSPSCCode,0)),"")</calculatedColumnFormula>
    </tableColumn>
    <tableColumn id="3" xr3:uid="{D7EBD091-8F7D-4DC5-B437-B965BE96629F}" name="UNIDAD DE MEDIDA" dataDxfId="125"/>
    <tableColumn id="4" xr3:uid="{B3641435-8C28-417B-9FF2-74AF0F0F8595}" name="CANTIDAD TOTAL ESTIMADA" dataDxfId="124"/>
    <tableColumn id="5" xr3:uid="{435D6969-7939-4726-9AB8-0146721EE809}" name="PRECIO UNITARIO ESTIMADO" dataDxfId="123"/>
    <tableColumn id="6" xr3:uid="{442F1912-48F9-4269-9846-48ED548D8566}" name="MONTO TOTAL ESTIMADO" dataDxfId="122">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86802B5C-E845-4A06-B469-FD4A246FCE3E}" name="Table338" displayName="Table338" ref="A595:F596" totalsRowShown="0" headerRowDxfId="113" dataDxfId="112">
  <autoFilter ref="A595:F596" xr:uid="{86802B5C-E845-4A06-B469-FD4A246FCE3E}"/>
  <tableColumns count="6">
    <tableColumn id="1" xr3:uid="{47171CF4-0445-408C-B455-01F87475A280}" name="CÓDIGO CATÁLOGO" dataDxfId="119"/>
    <tableColumn id="2" xr3:uid="{82F4E755-51D5-4A52-AAFB-42F91C59A4AE}" name="ARTÍCULO" dataDxfId="118">
      <calculatedColumnFormula>IFERROR(INDEX(UNSPSCDes,MATCH(INDIRECT(ADDRESS(ROW(),COLUMN()-1,4)),UNSPSCCode,0)),"")</calculatedColumnFormula>
    </tableColumn>
    <tableColumn id="3" xr3:uid="{7C328311-D3A7-46E4-B9D1-D125714AF156}" name="UNIDAD DE MEDIDA" dataDxfId="117"/>
    <tableColumn id="4" xr3:uid="{03FD30B2-0EB6-41A5-BFFD-2BC7D4CB0BB1}" name="CANTIDAD TOTAL ESTIMADA" dataDxfId="116"/>
    <tableColumn id="5" xr3:uid="{4F0B3439-8A2F-4B14-A7E2-D77A7D583BFD}" name="PRECIO UNITARIO ESTIMADO" dataDxfId="115"/>
    <tableColumn id="6" xr3:uid="{18DDC551-1CA4-481B-A6B3-0EC7DF40448D}" name="MONTO TOTAL ESTIMADO" dataDxfId="114">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F44E0209-87A4-487A-B470-33F6F7B84191}" name="Table339" displayName="Table339" ref="A606:F607" totalsRowShown="0" headerRowDxfId="105" dataDxfId="104">
  <autoFilter ref="A606:F607" xr:uid="{F44E0209-87A4-487A-B470-33F6F7B84191}"/>
  <tableColumns count="6">
    <tableColumn id="1" xr3:uid="{629ED331-6CBD-449C-9294-E375402E31AA}" name="CÓDIGO CATÁLOGO" dataDxfId="111"/>
    <tableColumn id="2" xr3:uid="{BE4E3027-2EFC-4171-8D3A-E1AB77928854}" name="ARTÍCULO" dataDxfId="110">
      <calculatedColumnFormula>IFERROR(INDEX(UNSPSCDes,MATCH(INDIRECT(ADDRESS(ROW(),COLUMN()-1,4)),UNSPSCCode,0)),"")</calculatedColumnFormula>
    </tableColumn>
    <tableColumn id="3" xr3:uid="{08DF1994-D7B8-4A2C-BF5F-AFC2CD636EA9}" name="UNIDAD DE MEDIDA" dataDxfId="109"/>
    <tableColumn id="4" xr3:uid="{7FBB9304-1764-4316-A76F-013575086E9B}" name="CANTIDAD TOTAL ESTIMADA" dataDxfId="108"/>
    <tableColumn id="5" xr3:uid="{FD2DFF56-7D12-43EE-A01F-F0BF73EA7827}" name="PRECIO UNITARIO ESTIMADO" dataDxfId="107"/>
    <tableColumn id="6" xr3:uid="{724DF9C2-02CF-4434-9ADB-FC8BBE192908}" name="MONTO TOTAL ESTIMADO" dataDxfId="106">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1558C94D-5F70-4951-8410-E4DCD2A55CA2}" name="Table340" displayName="Table340" ref="A617:F618" totalsRowShown="0" headerRowDxfId="97" dataDxfId="96">
  <autoFilter ref="A617:F618" xr:uid="{1558C94D-5F70-4951-8410-E4DCD2A55CA2}"/>
  <tableColumns count="6">
    <tableColumn id="1" xr3:uid="{A966D353-AFB6-4916-BAC8-01B2FB4F8981}" name="CÓDIGO CATÁLOGO" dataDxfId="103"/>
    <tableColumn id="2" xr3:uid="{93A1F398-CC52-4843-B1AB-4C1E57C55E2B}" name="ARTÍCULO" dataDxfId="102">
      <calculatedColumnFormula>IFERROR(INDEX(UNSPSCDes,MATCH(INDIRECT(ADDRESS(ROW(),COLUMN()-1,4)),UNSPSCCode,0)),"")</calculatedColumnFormula>
    </tableColumn>
    <tableColumn id="3" xr3:uid="{1ABD7229-8BD8-424A-BB22-C1547EC59919}" name="UNIDAD DE MEDIDA" dataDxfId="101"/>
    <tableColumn id="4" xr3:uid="{1B57DCE9-369F-4045-A374-CEC69486DDC5}" name="CANTIDAD TOTAL ESTIMADA" dataDxfId="100"/>
    <tableColumn id="5" xr3:uid="{954177DA-6144-43AB-88DD-20CD6D7FF20F}" name="PRECIO UNITARIO ESTIMADO" dataDxfId="99"/>
    <tableColumn id="6" xr3:uid="{1EE1A444-57B5-4BAD-AA88-522F87C18732}" name="MONTO TOTAL ESTIMADO" dataDxfId="98">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A6F78D30-25F3-4480-8771-A47C5C933E7C}" name="Table310" displayName="Table310" ref="A628:F629" totalsRowShown="0" headerRowDxfId="89" dataDxfId="88">
  <autoFilter ref="A628:F629" xr:uid="{A6F78D30-25F3-4480-8771-A47C5C933E7C}"/>
  <tableColumns count="6">
    <tableColumn id="1" xr3:uid="{A0BAB56E-A968-4A8F-BD26-3F4B2A4F182E}" name="CÓDIGO CATÁLOGO" dataDxfId="95"/>
    <tableColumn id="2" xr3:uid="{4AAD08EF-F2BD-46A4-8C9C-615E6E1FBD2F}" name="ARTÍCULO" dataDxfId="94">
      <calculatedColumnFormula>IFERROR(INDEX(UNSPSCDes,MATCH(INDIRECT(ADDRESS(ROW(),COLUMN()-1,4)),UNSPSCCode,0)),"")</calculatedColumnFormula>
    </tableColumn>
    <tableColumn id="3" xr3:uid="{004B6A52-682B-4600-A73A-7E859EEA7779}" name="UNIDAD DE MEDIDA" dataDxfId="93"/>
    <tableColumn id="4" xr3:uid="{123EFD74-EA37-4C5D-93B0-4DFFD8115135}" name="CANTIDAD TOTAL ESTIMADA" dataDxfId="92"/>
    <tableColumn id="5" xr3:uid="{57C6251B-CBBE-44E7-BA59-3561F580CE8C}" name="PRECIO UNITARIO ESTIMADO" dataDxfId="91"/>
    <tableColumn id="6" xr3:uid="{622B513C-720F-44FB-9033-3EAAB72410A8}" name="MONTO TOTAL ESTIMADO" dataDxfId="90">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9E531120-F374-4749-8C11-BE0F6E196B2D}" name="Table341" displayName="Table341" ref="A639:F640" totalsRowShown="0" headerRowDxfId="81" dataDxfId="80">
  <autoFilter ref="A639:F640" xr:uid="{9E531120-F374-4749-8C11-BE0F6E196B2D}"/>
  <tableColumns count="6">
    <tableColumn id="1" xr3:uid="{51740C1C-3F74-4249-8BE2-4467902A1306}" name="CÓDIGO CATÁLOGO" dataDxfId="87"/>
    <tableColumn id="2" xr3:uid="{CED67E4A-2A46-46AE-B9E6-865CD98597C2}" name="ARTÍCULO" dataDxfId="86">
      <calculatedColumnFormula>IFERROR(INDEX(UNSPSCDes,MATCH(INDIRECT(ADDRESS(ROW(),COLUMN()-1,4)),UNSPSCCode,0)),"")</calculatedColumnFormula>
    </tableColumn>
    <tableColumn id="3" xr3:uid="{B0F213BC-6272-4CE5-945F-6BD6DC8CD18C}" name="UNIDAD DE MEDIDA" dataDxfId="85"/>
    <tableColumn id="4" xr3:uid="{347339A9-CCAF-4774-A3AD-F7477CBCEE53}" name="CANTIDAD TOTAL ESTIMADA" dataDxfId="84"/>
    <tableColumn id="5" xr3:uid="{041110D1-A918-4F1E-98FE-6E2C88801C50}" name="PRECIO UNITARIO ESTIMADO" dataDxfId="83"/>
    <tableColumn id="6" xr3:uid="{D64255A5-C56E-4562-99C1-7F6EA8696AA2}" name="MONTO TOTAL ESTIMADO" dataDxfId="82">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D6D3BFFA-3BC7-4213-ACC6-6C6EB39ED5CF}" name="Table342" displayName="Table342" ref="A650:F651" totalsRowShown="0" headerRowDxfId="73" dataDxfId="72">
  <autoFilter ref="A650:F651" xr:uid="{D6D3BFFA-3BC7-4213-ACC6-6C6EB39ED5CF}"/>
  <tableColumns count="6">
    <tableColumn id="1" xr3:uid="{9A9C1458-88DB-45DC-8D36-4B14EFCCD7E8}" name="CÓDIGO CATÁLOGO" dataDxfId="79"/>
    <tableColumn id="2" xr3:uid="{B557FF52-528A-4A83-989A-03C5E1B0F067}" name="ARTÍCULO" dataDxfId="78">
      <calculatedColumnFormula>IFERROR(INDEX(UNSPSCDes,MATCH(INDIRECT(ADDRESS(ROW(),COLUMN()-1,4)),UNSPSCCode,0)),"")</calculatedColumnFormula>
    </tableColumn>
    <tableColumn id="3" xr3:uid="{50C1F9AC-7734-4931-A6F2-AD94F884F67B}" name="UNIDAD DE MEDIDA" dataDxfId="77"/>
    <tableColumn id="4" xr3:uid="{204B7A92-035A-49B0-9544-367A1C512A80}" name="CANTIDAD TOTAL ESTIMADA" dataDxfId="76"/>
    <tableColumn id="5" xr3:uid="{54E71806-4A8A-4F16-99A5-3ABF354BA524}" name="PRECIO UNITARIO ESTIMADO" dataDxfId="75"/>
    <tableColumn id="6" xr3:uid="{2E7757C8-6DE5-4C36-8879-7D8AE60C9493}" name="MONTO TOTAL ESTIMADO" dataDxfId="74">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86243E59-DBBF-4446-9CFE-3B1875A81F61}" name="Table36" displayName="Table36" ref="A58:F92" totalsRowShown="0" headerRowDxfId="353" dataDxfId="352">
  <autoFilter ref="A58:F92" xr:uid="{86243E59-DBBF-4446-9CFE-3B1875A81F61}"/>
  <tableColumns count="6">
    <tableColumn id="1" xr3:uid="{599D2A9E-0AA2-4FB2-86B9-D0954135FE7C}" name="CÓDIGO CATÁLOGO" dataDxfId="359"/>
    <tableColumn id="2" xr3:uid="{0FDA9337-CB00-47BC-BF26-E2D99FAF8C09}" name="ARTÍCULO" dataDxfId="358">
      <calculatedColumnFormula>IFERROR(INDEX(UNSPSCDes,MATCH(INDIRECT(ADDRESS(ROW(),COLUMN()-1,4)),UNSPSCCode,0)),"")</calculatedColumnFormula>
    </tableColumn>
    <tableColumn id="3" xr3:uid="{C27423BA-5C58-45FE-9F2E-BFDC1499E188}" name="UNIDAD DE MEDIDA" dataDxfId="357"/>
    <tableColumn id="4" xr3:uid="{6369C8AF-5B46-42DC-AA41-0472411A8AC6}" name="CANTIDAD TOTAL ESTIMADA" dataDxfId="356"/>
    <tableColumn id="5" xr3:uid="{2231F357-0301-4DF0-9E0C-59ED9E7495A0}" name="PRECIO UNITARIO ESTIMADO" dataDxfId="355"/>
    <tableColumn id="6" xr3:uid="{4BE4ECA5-EB5A-420F-8FCF-317A60D9AEC9}" name="MONTO TOTAL ESTIMADO" dataDxfId="354">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5F40C38E-2166-4B5C-BFBC-AC3C280D2D44}" name="Table343" displayName="Table343" ref="A661:F663" totalsRowShown="0" headerRowDxfId="65" dataDxfId="64">
  <autoFilter ref="A661:F663" xr:uid="{5F40C38E-2166-4B5C-BFBC-AC3C280D2D44}"/>
  <tableColumns count="6">
    <tableColumn id="1" xr3:uid="{82DA7B46-13CA-4077-A80D-6E2BF95DB326}" name="CÓDIGO CATÁLOGO" dataDxfId="71"/>
    <tableColumn id="2" xr3:uid="{233E7E0F-BE01-4DE3-B503-5AC0370A72F5}" name="ARTÍCULO" dataDxfId="70">
      <calculatedColumnFormula>IFERROR(INDEX(UNSPSCDes,MATCH(INDIRECT(ADDRESS(ROW(),COLUMN()-1,4)),UNSPSCCode,0)),"")</calculatedColumnFormula>
    </tableColumn>
    <tableColumn id="3" xr3:uid="{D8560CC9-7F64-4A45-BBBF-8BAB969FC639}" name="UNIDAD DE MEDIDA" dataDxfId="69"/>
    <tableColumn id="4" xr3:uid="{0A887EEC-D327-469F-BDCC-B9D2A475106B}" name="CANTIDAD TOTAL ESTIMADA" dataDxfId="68"/>
    <tableColumn id="5" xr3:uid="{6A83FBC9-25E0-416E-B900-BA563D6FB8DF}" name="PRECIO UNITARIO ESTIMADO" dataDxfId="67"/>
    <tableColumn id="6" xr3:uid="{5C5B1755-0DA0-423B-98F6-5EB05D850159}" name="MONTO TOTAL ESTIMADO" dataDxfId="66">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D2DF828B-B839-4B62-8C4A-EF332BCEC676}" name="Table344" displayName="Table344" ref="A673:F674" totalsRowShown="0" headerRowDxfId="57" dataDxfId="56">
  <autoFilter ref="A673:F674" xr:uid="{D2DF828B-B839-4B62-8C4A-EF332BCEC676}"/>
  <tableColumns count="6">
    <tableColumn id="1" xr3:uid="{45FF119C-A1FA-47E1-9C9F-8A6883752E3E}" name="CÓDIGO CATÁLOGO" dataDxfId="63"/>
    <tableColumn id="2" xr3:uid="{72FF9523-EEF1-4256-93B2-097E4D6EC160}" name="ARTÍCULO" dataDxfId="62">
      <calculatedColumnFormula>IFERROR(INDEX(UNSPSCDes,MATCH(INDIRECT(ADDRESS(ROW(),COLUMN()-1,4)),UNSPSCCode,0)),"")</calculatedColumnFormula>
    </tableColumn>
    <tableColumn id="3" xr3:uid="{4AB0BC5F-4070-4D43-8A4E-5E3B2BF5F10C}" name="UNIDAD DE MEDIDA" dataDxfId="61"/>
    <tableColumn id="4" xr3:uid="{0F333705-2AFB-469C-B767-0B4D05DCA628}" name="CANTIDAD TOTAL ESTIMADA" dataDxfId="60"/>
    <tableColumn id="5" xr3:uid="{5D1A793A-B172-4B97-B015-73C41DE2B138}" name="PRECIO UNITARIO ESTIMADO" dataDxfId="59"/>
    <tableColumn id="6" xr3:uid="{315BE36E-B84B-434D-A5E6-7F8B6536C564}" name="MONTO TOTAL ESTIMADO" dataDxfId="58">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451C49B9-0A51-4BD3-9635-6FF662855387}" name="Table345" displayName="Table345" ref="A684:F685" totalsRowShown="0" headerRowDxfId="49" dataDxfId="48">
  <autoFilter ref="A684:F685" xr:uid="{451C49B9-0A51-4BD3-9635-6FF662855387}"/>
  <tableColumns count="6">
    <tableColumn id="1" xr3:uid="{05373A2A-EC45-446F-818F-F0BB77BECDEC}" name="CÓDIGO CATÁLOGO" dataDxfId="55"/>
    <tableColumn id="2" xr3:uid="{C2B5BB63-6B30-403B-9DF1-2A88837381B7}" name="ARTÍCULO" dataDxfId="54">
      <calculatedColumnFormula>IFERROR(INDEX(UNSPSCDes,MATCH(INDIRECT(ADDRESS(ROW(),COLUMN()-1,4)),UNSPSCCode,0)),"")</calculatedColumnFormula>
    </tableColumn>
    <tableColumn id="3" xr3:uid="{E4004929-C4DB-401F-80C9-4DE79835979A}" name="UNIDAD DE MEDIDA" dataDxfId="53"/>
    <tableColumn id="4" xr3:uid="{01C7ECE6-C873-4557-8A0E-CE058F63A6AE}" name="CANTIDAD TOTAL ESTIMADA" dataDxfId="52"/>
    <tableColumn id="5" xr3:uid="{BB9215BB-CC7F-4FC9-9541-8639265872E0}" name="PRECIO UNITARIO ESTIMADO" dataDxfId="51"/>
    <tableColumn id="6" xr3:uid="{CECD8A25-6518-4434-9676-F505EB70CC07}" name="MONTO TOTAL ESTIMADO" dataDxfId="50">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DC542F61-68C7-493A-965E-F718227B1612}" name="Table346" displayName="Table346" ref="A695:F696" totalsRowShown="0" headerRowDxfId="41" dataDxfId="40">
  <autoFilter ref="A695:F696" xr:uid="{DC542F61-68C7-493A-965E-F718227B1612}"/>
  <tableColumns count="6">
    <tableColumn id="1" xr3:uid="{960F199E-C5C6-46F5-A96F-6FB1743FEBD7}" name="CÓDIGO CATÁLOGO" dataDxfId="47"/>
    <tableColumn id="2" xr3:uid="{51152E58-6BBE-4984-BC69-419A80754403}" name="ARTÍCULO" dataDxfId="46">
      <calculatedColumnFormula>IFERROR(INDEX(UNSPSCDes,MATCH(INDIRECT(ADDRESS(ROW(),COLUMN()-1,4)),UNSPSCCode,0)),"")</calculatedColumnFormula>
    </tableColumn>
    <tableColumn id="3" xr3:uid="{611A766F-38B9-43F0-9ED7-5C642DEC8016}" name="UNIDAD DE MEDIDA" dataDxfId="45"/>
    <tableColumn id="4" xr3:uid="{EFE5B6FF-CDDC-4168-8B21-EB5325D71D5A}" name="CANTIDAD TOTAL ESTIMADA" dataDxfId="44"/>
    <tableColumn id="5" xr3:uid="{8E7819C3-DB9D-401A-B6B1-86F22DF79282}" name="PRECIO UNITARIO ESTIMADO" dataDxfId="43"/>
    <tableColumn id="6" xr3:uid="{FF2FEFD2-06D8-4316-8F66-65D61727A592}" name="MONTO TOTAL ESTIMADO" dataDxfId="42">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D828D596-C2F2-4783-9996-B1B6981B9D42}" name="Table347" displayName="Table347" ref="A706:F707" totalsRowShown="0" headerRowDxfId="33" dataDxfId="32">
  <autoFilter ref="A706:F707" xr:uid="{D828D596-C2F2-4783-9996-B1B6981B9D42}"/>
  <tableColumns count="6">
    <tableColumn id="1" xr3:uid="{66E31EDB-1D7B-4058-931B-772EBEE909A2}" name="CÓDIGO CATÁLOGO" dataDxfId="39"/>
    <tableColumn id="2" xr3:uid="{78A0CB4D-49BD-4994-AEBA-5ECD502A3B54}" name="ARTÍCULO" dataDxfId="38">
      <calculatedColumnFormula>IFERROR(INDEX(UNSPSCDes,MATCH(INDIRECT(ADDRESS(ROW(),COLUMN()-1,4)),UNSPSCCode,0)),"")</calculatedColumnFormula>
    </tableColumn>
    <tableColumn id="3" xr3:uid="{EBE4B727-0780-40E9-93E8-AEFB05589CF9}" name="UNIDAD DE MEDIDA" dataDxfId="37"/>
    <tableColumn id="4" xr3:uid="{5AF42CFF-70F1-4493-83DC-AA18CC03C297}" name="CANTIDAD TOTAL ESTIMADA" dataDxfId="36"/>
    <tableColumn id="5" xr3:uid="{16EE0CF1-BFA8-435B-9E89-F554105CDBB9}" name="PRECIO UNITARIO ESTIMADO" dataDxfId="35"/>
    <tableColumn id="6" xr3:uid="{B08F80FB-2AA4-49B3-ADCC-459C267A699E}" name="MONTO TOTAL ESTIMADO" dataDxfId="34">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CD718577-C825-490B-9AB3-574A607B5772}" name="Table348" displayName="Table348" ref="A717:F718" totalsRowShown="0" headerRowDxfId="25" dataDxfId="24">
  <autoFilter ref="A717:F718" xr:uid="{CD718577-C825-490B-9AB3-574A607B5772}"/>
  <tableColumns count="6">
    <tableColumn id="1" xr3:uid="{113FE7C9-9922-46E6-A0A0-55007E9D2113}" name="CÓDIGO CATÁLOGO" dataDxfId="31"/>
    <tableColumn id="2" xr3:uid="{301F5E47-6774-4E58-A81B-069D57EF0BA6}" name="ARTÍCULO" dataDxfId="30">
      <calculatedColumnFormula>IFERROR(INDEX(UNSPSCDes,MATCH(INDIRECT(ADDRESS(ROW(),COLUMN()-1,4)),UNSPSCCode,0)),"")</calculatedColumnFormula>
    </tableColumn>
    <tableColumn id="3" xr3:uid="{A1D89E3B-CBDB-4C19-85FD-A875D2D8A25A}" name="UNIDAD DE MEDIDA" dataDxfId="29"/>
    <tableColumn id="4" xr3:uid="{F4ADF2D5-30A4-44C6-B125-84E5C48EB555}" name="CANTIDAD TOTAL ESTIMADA" dataDxfId="28"/>
    <tableColumn id="5" xr3:uid="{AD841E12-F779-4836-AE17-DBC2EBA67916}" name="PRECIO UNITARIO ESTIMADO" dataDxfId="27"/>
    <tableColumn id="6" xr3:uid="{D568EEC3-ED66-4B09-BBCF-4D8BEEFD2025}" name="MONTO TOTAL ESTIMADO" dataDxfId="26">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431FA01-F015-47DB-9C93-424897574E3D}" name="Table349" displayName="Table349" ref="A728:F729" totalsRowShown="0" headerRowDxfId="17" dataDxfId="16">
  <autoFilter ref="A728:F729" xr:uid="{4431FA01-F015-47DB-9C93-424897574E3D}"/>
  <tableColumns count="6">
    <tableColumn id="1" xr3:uid="{3EEE1EF0-38DC-42B7-9C1E-365771461070}" name="CÓDIGO CATÁLOGO" dataDxfId="23"/>
    <tableColumn id="2" xr3:uid="{ACA82691-98AF-4089-A6BE-BB88FF5D70FA}" name="ARTÍCULO" dataDxfId="22">
      <calculatedColumnFormula>IFERROR(INDEX(UNSPSCDes,MATCH(INDIRECT(ADDRESS(ROW(),COLUMN()-1,4)),UNSPSCCode,0)),"")</calculatedColumnFormula>
    </tableColumn>
    <tableColumn id="3" xr3:uid="{5509339C-3647-4D9F-9F8E-206D5ED3509B}" name="UNIDAD DE MEDIDA" dataDxfId="21"/>
    <tableColumn id="4" xr3:uid="{9DC33AFE-3642-46A4-8ADB-428C47F656AC}" name="CANTIDAD TOTAL ESTIMADA" dataDxfId="20"/>
    <tableColumn id="5" xr3:uid="{61E181ED-BAA1-4E2E-A791-EBA17C79095B}" name="PRECIO UNITARIO ESTIMADO" dataDxfId="19"/>
    <tableColumn id="6" xr3:uid="{02B2F129-6A52-477E-A7AD-68B745F758CB}" name="MONTO TOTAL ESTIMADO" dataDxfId="18">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19EED961-755B-4901-BD8E-0AAE3D9EA243}" name="Table324" displayName="Table324" ref="A739:F744" totalsRowShown="0" headerRowDxfId="9" dataDxfId="8">
  <autoFilter ref="A739:F744" xr:uid="{19EED961-755B-4901-BD8E-0AAE3D9EA243}"/>
  <tableColumns count="6">
    <tableColumn id="1" xr3:uid="{14866659-7E73-46BD-A159-6EEB45069AC9}" name="CÓDIGO CATÁLOGO" dataDxfId="15"/>
    <tableColumn id="2" xr3:uid="{C06E1F88-F237-44D9-A380-83646FBE2B69}" name="ARTÍCULO" dataDxfId="14">
      <calculatedColumnFormula>IFERROR(INDEX(UNSPSCDes,MATCH(INDIRECT(ADDRESS(ROW(),COLUMN()-1,4)),UNSPSCCode,0)),"")</calculatedColumnFormula>
    </tableColumn>
    <tableColumn id="3" xr3:uid="{873B62A9-12FF-4B5A-931A-3446DD58AFB9}" name="UNIDAD DE MEDIDA" dataDxfId="13"/>
    <tableColumn id="4" xr3:uid="{C28B83AE-2AF1-4CBB-BC48-F7332900F666}" name="CANTIDAD TOTAL ESTIMADA" dataDxfId="12"/>
    <tableColumn id="5" xr3:uid="{231D5EDD-41FA-4EC2-BD41-A8EC61F2873E}" name="PRECIO UNITARIO ESTIMADO" dataDxfId="11"/>
    <tableColumn id="6" xr3:uid="{3B6FFC79-F2C7-4F19-9BC8-56CEE65AC042}" name="MONTO TOTAL ESTIMADO" dataDxfId="10">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227D3E09-D28A-4BDB-820A-203CF049E71E}" name="Table350" displayName="Table350" ref="A754:F755" totalsRowShown="0" headerRowDxfId="1" dataDxfId="0">
  <autoFilter ref="A754:F755" xr:uid="{227D3E09-D28A-4BDB-820A-203CF049E71E}"/>
  <tableColumns count="6">
    <tableColumn id="1" xr3:uid="{80AA139B-A87E-47A3-831E-C9BB04CF3711}" name="CÓDIGO CATÁLOGO" dataDxfId="7"/>
    <tableColumn id="2" xr3:uid="{B9D6867E-C1D7-42D8-A643-E8AF12D7BC7E}" name="ARTÍCULO" dataDxfId="6">
      <calculatedColumnFormula>IFERROR(INDEX(UNSPSCDes,MATCH(INDIRECT(ADDRESS(ROW(),COLUMN()-1,4)),UNSPSCCode,0)),"")</calculatedColumnFormula>
    </tableColumn>
    <tableColumn id="3" xr3:uid="{D8F4B611-4223-4940-B63F-0C4CB4657111}" name="UNIDAD DE MEDIDA" dataDxfId="5"/>
    <tableColumn id="4" xr3:uid="{73773221-2310-4D7A-91E3-30006C7D586E}" name="CANTIDAD TOTAL ESTIMADA" dataDxfId="4"/>
    <tableColumn id="5" xr3:uid="{5BB1F7AA-DF64-4D4D-98BB-0E4FD34FB6C6}" name="PRECIO UNITARIO ESTIMADO" dataDxfId="3"/>
    <tableColumn id="6" xr3:uid="{185C9C0D-0A9B-4588-B2F9-41AA7F635287}" name="MONTO TOTAL ESTIMADO" dataDxfId="2">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9831E14-47C4-41EC-A63E-ACCE73EC644A}" name="Table37" displayName="Table37" ref="A102:F116" totalsRowShown="0" headerRowDxfId="345" dataDxfId="344">
  <autoFilter ref="A102:F116" xr:uid="{49831E14-47C4-41EC-A63E-ACCE73EC644A}"/>
  <tableColumns count="6">
    <tableColumn id="1" xr3:uid="{A23B8DE5-F9CC-4C8B-B79F-272B372B2F12}" name="CÓDIGO CATÁLOGO" dataDxfId="351"/>
    <tableColumn id="2" xr3:uid="{CA9E726D-1DEB-451A-8BA8-A3745382762F}" name="ARTÍCULO" dataDxfId="350">
      <calculatedColumnFormula>IFERROR(INDEX(UNSPSCDes,MATCH(INDIRECT(ADDRESS(ROW(),COLUMN()-1,4)),UNSPSCCode,0)),"")</calculatedColumnFormula>
    </tableColumn>
    <tableColumn id="3" xr3:uid="{5073BC74-6214-47F0-B2DE-454F1EAF9768}" name="UNIDAD DE MEDIDA" dataDxfId="349"/>
    <tableColumn id="4" xr3:uid="{76E80A51-AB8E-41A9-B958-7BE8FA9409BC}" name="CANTIDAD TOTAL ESTIMADA" dataDxfId="348"/>
    <tableColumn id="5" xr3:uid="{8B0ED909-AA1F-46EF-882C-338E909BDADA}" name="PRECIO UNITARIO ESTIMADO" dataDxfId="347"/>
    <tableColumn id="6" xr3:uid="{6CB6DFFA-FF1F-477D-91AE-B5653BA4C6B5}" name="MONTO TOTAL ESTIMADO" dataDxfId="346">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7DD7649E-821E-47E7-B575-C3A49BB04041}" name="Table38" displayName="Table38" ref="A126:F142" totalsRowShown="0" headerRowDxfId="337" dataDxfId="336">
  <autoFilter ref="A126:F142" xr:uid="{7DD7649E-821E-47E7-B575-C3A49BB04041}"/>
  <tableColumns count="6">
    <tableColumn id="1" xr3:uid="{0D77EF82-F8CD-4913-9C7E-2FE6859F6694}" name="CÓDIGO CATÁLOGO" dataDxfId="343"/>
    <tableColumn id="2" xr3:uid="{42243C9D-4790-42BC-9F71-61FD22AC7B71}" name="ARTÍCULO" dataDxfId="342">
      <calculatedColumnFormula>IFERROR(INDEX(UNSPSCDes,MATCH(INDIRECT(ADDRESS(ROW(),COLUMN()-1,4)),UNSPSCCode,0)),"")</calculatedColumnFormula>
    </tableColumn>
    <tableColumn id="3" xr3:uid="{DFEAD5E1-8E91-419B-BDD0-98F115FAD735}" name="UNIDAD DE MEDIDA" dataDxfId="341"/>
    <tableColumn id="4" xr3:uid="{34C9A089-2110-42C3-B629-BD8592E7D87D}" name="CANTIDAD TOTAL ESTIMADA" dataDxfId="340"/>
    <tableColumn id="5" xr3:uid="{25EBB0BE-6628-4EE0-B878-C5700CB4FCE1}" name="PRECIO UNITARIO ESTIMADO" dataDxfId="339"/>
    <tableColumn id="6" xr3:uid="{BA985B25-FDC8-43FD-ACFF-1280F9842707}" name="MONTO TOTAL ESTIMADO" dataDxfId="338">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349232DA-A437-4C42-8F75-98E259F019A9}" name="Table39" displayName="Table39" ref="A152:F160" totalsRowShown="0" headerRowDxfId="329" dataDxfId="328">
  <autoFilter ref="A152:F160" xr:uid="{349232DA-A437-4C42-8F75-98E259F019A9}"/>
  <tableColumns count="6">
    <tableColumn id="1" xr3:uid="{430064A7-6CD7-4C7D-914D-1F9553A57130}" name="CÓDIGO CATÁLOGO" dataDxfId="335"/>
    <tableColumn id="2" xr3:uid="{4917D8DC-478C-4A60-8694-ED5126B267B1}" name="ARTÍCULO" dataDxfId="334">
      <calculatedColumnFormula>IFERROR(INDEX(UNSPSCDes,MATCH(INDIRECT(ADDRESS(ROW(),COLUMN()-1,4)),UNSPSCCode,0)),"")</calculatedColumnFormula>
    </tableColumn>
    <tableColumn id="3" xr3:uid="{A0D836A5-ABE5-422A-AC8C-A8326A98182B}" name="UNIDAD DE MEDIDA" dataDxfId="333"/>
    <tableColumn id="4" xr3:uid="{73BE955E-D712-4CD1-9F54-A0B7B4B196DA}" name="CANTIDAD TOTAL ESTIMADA" dataDxfId="332"/>
    <tableColumn id="5" xr3:uid="{2FAEC81C-EF1E-452B-9E69-BB5588577E86}" name="PRECIO UNITARIO ESTIMADO" dataDxfId="331"/>
    <tableColumn id="6" xr3:uid="{DE36BA3D-6120-46DF-AD29-55AFC83BED35}" name="MONTO TOTAL ESTIMADO" dataDxfId="330">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E1C6A81A-4326-4EE1-83F1-D316E18BE27D}" name="Table311" displayName="Table311" ref="A170:F175" totalsRowShown="0" headerRowDxfId="321" dataDxfId="320">
  <autoFilter ref="A170:F175" xr:uid="{E1C6A81A-4326-4EE1-83F1-D316E18BE27D}"/>
  <tableColumns count="6">
    <tableColumn id="1" xr3:uid="{9EA4FDE5-70C3-4A76-9E6C-A86C11A41DFB}" name="CÓDIGO CATÁLOGO" dataDxfId="327"/>
    <tableColumn id="2" xr3:uid="{F1CB3989-CBE7-4E9C-AFAC-9ACA5C463792}" name="ARTÍCULO" dataDxfId="326">
      <calculatedColumnFormula>IFERROR(INDEX(UNSPSCDes,MATCH(INDIRECT(ADDRESS(ROW(),COLUMN()-1,4)),UNSPSCCode,0)),"")</calculatedColumnFormula>
    </tableColumn>
    <tableColumn id="3" xr3:uid="{495777F7-EA0F-438A-A4D6-5BC043722E1B}" name="UNIDAD DE MEDIDA" dataDxfId="325"/>
    <tableColumn id="4" xr3:uid="{C3F697C5-E050-4570-B508-D75F481F3583}" name="CANTIDAD TOTAL ESTIMADA" dataDxfId="324"/>
    <tableColumn id="5" xr3:uid="{2B1224C9-8DC0-4347-96B8-2DD3077893DA}" name="PRECIO UNITARIO ESTIMADO" dataDxfId="323"/>
    <tableColumn id="6" xr3:uid="{BE2E76E7-9D77-4E85-AA5A-021BA542125E}" name="MONTO TOTAL ESTIMADO" dataDxfId="322">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51E882A-770A-4CE1-9A2B-8EE5E163D6E0}" name="Table312" displayName="Table312" ref="A185:F192" totalsRowShown="0" headerRowDxfId="313" dataDxfId="312">
  <autoFilter ref="A185:F192" xr:uid="{251E882A-770A-4CE1-9A2B-8EE5E163D6E0}"/>
  <tableColumns count="6">
    <tableColumn id="1" xr3:uid="{BFB2362C-CE7B-4A3E-A342-0565E84D3F3F}" name="CÓDIGO CATÁLOGO" dataDxfId="319"/>
    <tableColumn id="2" xr3:uid="{5867C917-605A-4871-806C-AF7F32D65894}" name="ARTÍCULO" dataDxfId="318">
      <calculatedColumnFormula>IFERROR(INDEX(UNSPSCDes,MATCH(INDIRECT(ADDRESS(ROW(),COLUMN()-1,4)),UNSPSCCode,0)),"")</calculatedColumnFormula>
    </tableColumn>
    <tableColumn id="3" xr3:uid="{1B21E9A2-DD25-443B-8B7D-71C2D2926CFA}" name="UNIDAD DE MEDIDA" dataDxfId="317"/>
    <tableColumn id="4" xr3:uid="{B2F5E39B-E7FE-4BC8-ABC4-C134544F8E22}" name="CANTIDAD TOTAL ESTIMADA" dataDxfId="316"/>
    <tableColumn id="5" xr3:uid="{BFE11A2A-FDBB-4B62-B135-507559E0E30C}" name="PRECIO UNITARIO ESTIMADO" dataDxfId="315"/>
    <tableColumn id="6" xr3:uid="{808B4D55-DAAC-4D72-BAAE-E7DF6F80ECC0}" name="MONTO TOTAL ESTIMADO" dataDxfId="314">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3" Type="http://schemas.openxmlformats.org/officeDocument/2006/relationships/table" Target="../tables/table1.xml"/><Relationship Id="rId21" Type="http://schemas.openxmlformats.org/officeDocument/2006/relationships/table" Target="../tables/table19.xml"/><Relationship Id="rId34" Type="http://schemas.openxmlformats.org/officeDocument/2006/relationships/table" Target="../tables/table32.xml"/><Relationship Id="rId42" Type="http://schemas.openxmlformats.org/officeDocument/2006/relationships/table" Target="../tables/table40.xml"/><Relationship Id="rId47" Type="http://schemas.openxmlformats.org/officeDocument/2006/relationships/table" Target="../tables/table45.xml"/><Relationship Id="rId50" Type="http://schemas.openxmlformats.org/officeDocument/2006/relationships/table" Target="../tables/table48.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2" Type="http://schemas.openxmlformats.org/officeDocument/2006/relationships/vmlDrawing" Target="../drawings/vmlDrawing1.vml"/><Relationship Id="rId16" Type="http://schemas.openxmlformats.org/officeDocument/2006/relationships/table" Target="../tables/table14.xml"/><Relationship Id="rId20" Type="http://schemas.openxmlformats.org/officeDocument/2006/relationships/table" Target="../tables/table18.xml"/><Relationship Id="rId29" Type="http://schemas.openxmlformats.org/officeDocument/2006/relationships/table" Target="../tables/table27.xml"/><Relationship Id="rId41" Type="http://schemas.openxmlformats.org/officeDocument/2006/relationships/table" Target="../tables/table39.xml"/><Relationship Id="rId1" Type="http://schemas.openxmlformats.org/officeDocument/2006/relationships/drawing" Target="../drawings/drawing1.xml"/><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4" Type="http://schemas.openxmlformats.org/officeDocument/2006/relationships/table" Target="../tables/table42.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8" Type="http://schemas.openxmlformats.org/officeDocument/2006/relationships/table" Target="../tables/table6.xml"/><Relationship Id="rId5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A5FE-A653-4409-9F94-928F50105925}">
  <dimension ref="A1:F764"/>
  <sheetViews>
    <sheetView tabSelected="1" topLeftCell="A735" workbookViewId="0">
      <selection activeCell="E770" sqref="E770"/>
    </sheetView>
  </sheetViews>
  <sheetFormatPr baseColWidth="10" defaultRowHeight="15" x14ac:dyDescent="0.25"/>
  <cols>
    <col min="1" max="1" width="25.140625" style="49" customWidth="1"/>
    <col min="2" max="2" width="46.42578125" style="49" customWidth="1"/>
    <col min="3" max="3" width="18.42578125" style="49" customWidth="1"/>
    <col min="4" max="4" width="24" style="49" customWidth="1"/>
    <col min="5" max="5" width="23.5703125" style="49" customWidth="1"/>
    <col min="6" max="6" width="26.140625" style="49" customWidth="1"/>
  </cols>
  <sheetData>
    <row r="1" spans="1:6" ht="18.75" thickTop="1" x14ac:dyDescent="0.25">
      <c r="A1" s="12"/>
      <c r="B1" s="13"/>
      <c r="C1" s="14"/>
      <c r="D1" s="14"/>
      <c r="E1" s="15"/>
      <c r="F1" s="13"/>
    </row>
    <row r="2" spans="1:6" ht="15.75" x14ac:dyDescent="0.25">
      <c r="A2" s="12"/>
      <c r="B2" s="1" t="s">
        <v>0</v>
      </c>
      <c r="C2" s="1"/>
      <c r="D2" s="1"/>
      <c r="E2" s="1"/>
      <c r="F2" s="2"/>
    </row>
    <row r="3" spans="1:6" ht="15.75" x14ac:dyDescent="0.25">
      <c r="A3" s="12"/>
      <c r="B3" s="3" t="str">
        <f>"AÑO "&amp;E11</f>
        <v>AÑO 2025</v>
      </c>
      <c r="C3" s="3"/>
      <c r="D3" s="3"/>
      <c r="E3" s="3"/>
      <c r="F3" s="4"/>
    </row>
    <row r="4" spans="1:6" ht="18" x14ac:dyDescent="0.25">
      <c r="A4" s="12"/>
      <c r="B4" s="13"/>
      <c r="C4" s="13"/>
      <c r="D4" s="13"/>
      <c r="E4" s="16"/>
      <c r="F4" s="13"/>
    </row>
    <row r="5" spans="1:6" ht="21" thickBot="1" x14ac:dyDescent="0.3">
      <c r="A5" s="17"/>
      <c r="B5" s="17"/>
      <c r="C5" s="18"/>
      <c r="D5" s="18"/>
      <c r="E5" s="18"/>
      <c r="F5" s="18"/>
    </row>
    <row r="6" spans="1:6" ht="15.75" thickBot="1" x14ac:dyDescent="0.3">
      <c r="A6" s="19" t="s">
        <v>1</v>
      </c>
      <c r="B6" s="20"/>
      <c r="C6" s="21"/>
      <c r="D6" s="5" t="s">
        <v>2</v>
      </c>
      <c r="E6" s="6" t="s">
        <v>3</v>
      </c>
      <c r="F6" s="7"/>
    </row>
    <row r="7" spans="1:6" ht="15.75" thickBot="1" x14ac:dyDescent="0.3">
      <c r="A7" s="22" t="s">
        <v>4</v>
      </c>
      <c r="B7" s="20"/>
      <c r="C7" s="20"/>
      <c r="D7" s="5" t="s">
        <v>5</v>
      </c>
      <c r="E7" s="6" t="s">
        <v>6</v>
      </c>
      <c r="F7" s="7"/>
    </row>
    <row r="8" spans="1:6" ht="15.75" thickBot="1" x14ac:dyDescent="0.3">
      <c r="A8" s="20"/>
      <c r="B8" s="20"/>
      <c r="C8" s="20"/>
      <c r="D8" s="5" t="s">
        <v>7</v>
      </c>
      <c r="E8" s="6" t="s">
        <v>8</v>
      </c>
      <c r="F8" s="7"/>
    </row>
    <row r="9" spans="1:6" ht="15.75" thickBot="1" x14ac:dyDescent="0.3">
      <c r="A9" s="23" t="s">
        <v>9</v>
      </c>
      <c r="B9" s="24">
        <f ca="1">COUNTIFS(TotalEstColumnName,"="&amp;TotalEstLabel,TotalEstColumnValue,"&gt;0")</f>
        <v>48</v>
      </c>
      <c r="C9" s="20"/>
      <c r="D9" s="5" t="s">
        <v>10</v>
      </c>
      <c r="E9" s="6" t="s">
        <v>11</v>
      </c>
      <c r="F9" s="7"/>
    </row>
    <row r="10" spans="1:6" ht="15.75" thickBot="1" x14ac:dyDescent="0.3">
      <c r="A10" s="25" t="s">
        <v>12</v>
      </c>
      <c r="B10" s="26">
        <f ca="1">SUMIF(TotalEstColumnName,"="&amp;TotalEstLabel,TotalEstColumnValue)</f>
        <v>28453918.799999997</v>
      </c>
      <c r="C10" s="20"/>
      <c r="D10" s="5" t="s">
        <v>13</v>
      </c>
      <c r="E10" s="6" t="s">
        <v>14</v>
      </c>
      <c r="F10" s="7"/>
    </row>
    <row r="11" spans="1:6" ht="15.75" thickBot="1" x14ac:dyDescent="0.3">
      <c r="A11" s="20"/>
      <c r="B11" s="20"/>
      <c r="C11" s="20"/>
      <c r="D11" s="5" t="s">
        <v>15</v>
      </c>
      <c r="E11" s="8">
        <v>2025</v>
      </c>
      <c r="F11" s="9"/>
    </row>
    <row r="12" spans="1:6" ht="15.75" thickBot="1" x14ac:dyDescent="0.3">
      <c r="A12" s="27"/>
      <c r="B12" s="27"/>
      <c r="C12" s="27"/>
      <c r="D12" s="5" t="s">
        <v>16</v>
      </c>
      <c r="E12" s="10" t="s">
        <v>17</v>
      </c>
      <c r="F12" s="11"/>
    </row>
    <row r="13" spans="1:6" ht="16.5" x14ac:dyDescent="0.25">
      <c r="A13" s="28"/>
      <c r="B13" s="28"/>
      <c r="C13" s="28"/>
      <c r="D13" s="28"/>
      <c r="E13" s="28"/>
      <c r="F13" s="28"/>
    </row>
    <row r="14" spans="1:6" ht="17.25" thickBot="1" x14ac:dyDescent="0.3">
      <c r="A14" s="28"/>
      <c r="B14" s="28"/>
      <c r="C14" s="28"/>
      <c r="D14" s="28"/>
      <c r="E14" s="28"/>
      <c r="F14" s="28"/>
    </row>
    <row r="15" spans="1:6" ht="23.25" thickBot="1" x14ac:dyDescent="0.3">
      <c r="A15" s="29" t="s">
        <v>18</v>
      </c>
      <c r="B15" s="29" t="s">
        <v>19</v>
      </c>
      <c r="C15" s="29" t="s">
        <v>20</v>
      </c>
      <c r="D15" s="29" t="s">
        <v>21</v>
      </c>
      <c r="E15" s="29" t="s">
        <v>22</v>
      </c>
      <c r="F15" s="29" t="s">
        <v>23</v>
      </c>
    </row>
    <row r="16" spans="1:6" ht="15.75" thickBot="1" x14ac:dyDescent="0.3">
      <c r="A16" s="30" t="s">
        <v>24</v>
      </c>
      <c r="B16" s="30" t="s">
        <v>25</v>
      </c>
      <c r="C16" s="30" t="s">
        <v>26</v>
      </c>
      <c r="D16" s="30" t="s">
        <v>27</v>
      </c>
      <c r="E16" s="30" t="s">
        <v>28</v>
      </c>
      <c r="F16" s="30" t="s">
        <v>17</v>
      </c>
    </row>
    <row r="17" spans="1:6" ht="15.75" thickBot="1" x14ac:dyDescent="0.3">
      <c r="A17" s="31" t="s">
        <v>29</v>
      </c>
      <c r="B17" s="32" t="s">
        <v>30</v>
      </c>
      <c r="C17" s="33">
        <v>45698</v>
      </c>
      <c r="D17" s="31" t="s">
        <v>31</v>
      </c>
      <c r="E17" s="34" t="s">
        <v>32</v>
      </c>
      <c r="F17" s="35"/>
    </row>
    <row r="18" spans="1:6" ht="15.75" thickBot="1" x14ac:dyDescent="0.3">
      <c r="A18" s="36"/>
      <c r="B18" s="32" t="s">
        <v>33</v>
      </c>
      <c r="C18" s="37">
        <f>IF(C17="","",IF(AND(MONTH(C17)&gt;=1,MONTH(C17)&lt;=3),1,IF(AND(MONTH(C17)&gt;=4,MONTH(C17)&lt;=6),2,IF(AND(MONTH(C17)&gt;=7,MONTH(C17)&lt;=9),3,4))))</f>
        <v>1</v>
      </c>
      <c r="D18" s="36"/>
      <c r="E18" s="34" t="s">
        <v>34</v>
      </c>
      <c r="F18" s="35"/>
    </row>
    <row r="19" spans="1:6" ht="15.75" thickBot="1" x14ac:dyDescent="0.3">
      <c r="A19" s="36"/>
      <c r="B19" s="32" t="s">
        <v>35</v>
      </c>
      <c r="C19" s="33">
        <v>45706</v>
      </c>
      <c r="D19" s="36"/>
      <c r="E19" s="34" t="s">
        <v>36</v>
      </c>
      <c r="F19" s="35"/>
    </row>
    <row r="20" spans="1:6" ht="15.75" thickBot="1" x14ac:dyDescent="0.3">
      <c r="A20" s="36"/>
      <c r="B20" s="32" t="s">
        <v>33</v>
      </c>
      <c r="C20" s="37">
        <f>IF(C19="","",IF(AND(MONTH(C19)&gt;=1,MONTH(C19)&lt;=3),1,IF(AND(MONTH(C19)&gt;=4,MONTH(C19)&lt;=6),2,IF(AND(MONTH(C19)&gt;=7,MONTH(C19)&lt;=9),3,4))))</f>
        <v>1</v>
      </c>
      <c r="D20" s="36"/>
      <c r="E20" s="34" t="s">
        <v>37</v>
      </c>
      <c r="F20" s="35"/>
    </row>
    <row r="21" spans="1:6" ht="17.25" thickBot="1" x14ac:dyDescent="0.3">
      <c r="A21" s="28"/>
      <c r="B21" s="28"/>
      <c r="C21" s="28"/>
      <c r="D21" s="28"/>
      <c r="E21" s="28"/>
      <c r="F21" s="28"/>
    </row>
    <row r="22" spans="1:6" ht="15.75" thickBot="1" x14ac:dyDescent="0.3">
      <c r="A22" s="38" t="s">
        <v>38</v>
      </c>
      <c r="B22" s="38" t="s">
        <v>39</v>
      </c>
      <c r="C22" s="38" t="s">
        <v>40</v>
      </c>
      <c r="D22" s="38" t="s">
        <v>41</v>
      </c>
      <c r="E22" s="38" t="s">
        <v>42</v>
      </c>
      <c r="F22" s="38" t="s">
        <v>43</v>
      </c>
    </row>
    <row r="23" spans="1:6" x14ac:dyDescent="0.25">
      <c r="A23" s="39">
        <v>15101701</v>
      </c>
      <c r="B23" s="40" t="str">
        <f ca="1">IFERROR(INDEX(UNSPSCDes,MATCH(INDIRECT(ADDRESS(ROW(),COLUMN()-1,4)),UNSPSCCode,0)),"")</f>
        <v>Fuel oil de calefacción # 2</v>
      </c>
      <c r="C23" s="41" t="s">
        <v>44</v>
      </c>
      <c r="D23" s="39">
        <v>1500</v>
      </c>
      <c r="E23" s="42">
        <v>1000</v>
      </c>
      <c r="F23" s="43">
        <f ca="1">INDIRECT(ADDRESS(ROW(),COLUMN()-2,4))*INDIRECT(ADDRESS(ROW(),COLUMN()-1,4))</f>
        <v>1500000</v>
      </c>
    </row>
    <row r="24" spans="1:6" x14ac:dyDescent="0.25">
      <c r="A24" s="39">
        <v>15101701</v>
      </c>
      <c r="B24" s="40" t="str">
        <f ca="1">IFERROR(INDEX(UNSPSCDes,MATCH(INDIRECT(ADDRESS(ROW(),COLUMN()-1,4)),UNSPSCCode,0)),"")</f>
        <v>Fuel oil de calefacción # 2</v>
      </c>
      <c r="C24" s="41" t="s">
        <v>44</v>
      </c>
      <c r="D24" s="39">
        <v>1000</v>
      </c>
      <c r="E24" s="42">
        <v>500</v>
      </c>
      <c r="F24" s="43">
        <f ca="1">INDIRECT(ADDRESS(ROW(),COLUMN()-2,4))*INDIRECT(ADDRESS(ROW(),COLUMN()-1,4))</f>
        <v>500000</v>
      </c>
    </row>
    <row r="25" spans="1:6" ht="16.5" x14ac:dyDescent="0.25">
      <c r="A25" s="28"/>
      <c r="B25" s="28"/>
      <c r="C25" s="28"/>
      <c r="D25" s="28"/>
      <c r="E25" s="44" t="s">
        <v>45</v>
      </c>
      <c r="F25" s="45">
        <f ca="1">SUM(Table4[MONTO TOTAL ESTIMADO])</f>
        <v>2000000</v>
      </c>
    </row>
    <row r="26" spans="1:6" ht="17.25" thickBot="1" x14ac:dyDescent="0.3">
      <c r="A26" s="28"/>
      <c r="B26" s="28"/>
      <c r="C26" s="28"/>
      <c r="D26" s="28"/>
      <c r="E26" s="28"/>
      <c r="F26" s="28"/>
    </row>
    <row r="27" spans="1:6" ht="23.25" thickBot="1" x14ac:dyDescent="0.3">
      <c r="A27" s="29" t="s">
        <v>18</v>
      </c>
      <c r="B27" s="29" t="s">
        <v>19</v>
      </c>
      <c r="C27" s="29" t="s">
        <v>20</v>
      </c>
      <c r="D27" s="29" t="s">
        <v>21</v>
      </c>
      <c r="E27" s="29" t="s">
        <v>22</v>
      </c>
      <c r="F27" s="29" t="s">
        <v>23</v>
      </c>
    </row>
    <row r="28" spans="1:6" ht="15.75" thickBot="1" x14ac:dyDescent="0.3">
      <c r="A28" s="30" t="s">
        <v>46</v>
      </c>
      <c r="B28" s="30" t="s">
        <v>25</v>
      </c>
      <c r="C28" s="30" t="s">
        <v>26</v>
      </c>
      <c r="D28" s="30" t="s">
        <v>47</v>
      </c>
      <c r="E28" s="30" t="s">
        <v>48</v>
      </c>
      <c r="F28" s="30"/>
    </row>
    <row r="29" spans="1:6" ht="15.75" thickBot="1" x14ac:dyDescent="0.3">
      <c r="A29" s="31" t="s">
        <v>29</v>
      </c>
      <c r="B29" s="32" t="s">
        <v>30</v>
      </c>
      <c r="C29" s="46">
        <v>45699</v>
      </c>
      <c r="D29" s="31" t="s">
        <v>31</v>
      </c>
      <c r="E29" s="32" t="s">
        <v>32</v>
      </c>
      <c r="F29" s="30"/>
    </row>
    <row r="30" spans="1:6" ht="15.75" thickBot="1" x14ac:dyDescent="0.3">
      <c r="A30" s="36"/>
      <c r="B30" s="32" t="s">
        <v>33</v>
      </c>
      <c r="C30" s="47">
        <f>IF(C29="","",IF(AND(MONTH(C29)&gt;=1,MONTH(C29)&lt;=3),1,IF(AND(MONTH(C29)&gt;=4,MONTH(C29)&lt;=6),2,IF(AND(MONTH(C29)&gt;=7,MONTH(C29)&lt;=9),3,4))))</f>
        <v>1</v>
      </c>
      <c r="D30" s="36"/>
      <c r="E30" s="32" t="s">
        <v>34</v>
      </c>
      <c r="F30" s="30"/>
    </row>
    <row r="31" spans="1:6" ht="15.75" thickBot="1" x14ac:dyDescent="0.3">
      <c r="A31" s="36"/>
      <c r="B31" s="32" t="s">
        <v>35</v>
      </c>
      <c r="C31" s="46">
        <v>45700</v>
      </c>
      <c r="D31" s="36"/>
      <c r="E31" s="32" t="s">
        <v>36</v>
      </c>
      <c r="F31" s="30"/>
    </row>
    <row r="32" spans="1:6" ht="15.75" thickBot="1" x14ac:dyDescent="0.3">
      <c r="A32" s="36"/>
      <c r="B32" s="32" t="s">
        <v>33</v>
      </c>
      <c r="C32" s="47">
        <f>IF(C31="","",IF(AND(MONTH(C31)&gt;=1,MONTH(C31)&lt;=3),1,IF(AND(MONTH(C31)&gt;=4,MONTH(C31)&lt;=6),2,IF(AND(MONTH(C31)&gt;=7,MONTH(C31)&lt;=9),3,4))))</f>
        <v>1</v>
      </c>
      <c r="D32" s="36"/>
      <c r="E32" s="32" t="s">
        <v>37</v>
      </c>
      <c r="F32" s="30"/>
    </row>
    <row r="33" spans="1:6" ht="15.75" thickBot="1" x14ac:dyDescent="0.3">
      <c r="A33" s="48"/>
      <c r="B33" s="48"/>
      <c r="C33" s="48"/>
      <c r="D33" s="48"/>
      <c r="E33" s="48"/>
      <c r="F33" s="48"/>
    </row>
    <row r="34" spans="1:6" ht="15.75" thickBot="1" x14ac:dyDescent="0.3">
      <c r="A34" s="38" t="s">
        <v>38</v>
      </c>
      <c r="B34" s="38" t="s">
        <v>39</v>
      </c>
      <c r="C34" s="38" t="s">
        <v>40</v>
      </c>
      <c r="D34" s="38" t="s">
        <v>41</v>
      </c>
      <c r="E34" s="38" t="s">
        <v>42</v>
      </c>
      <c r="F34" s="38" t="s">
        <v>43</v>
      </c>
    </row>
    <row r="35" spans="1:6" x14ac:dyDescent="0.25">
      <c r="A35" s="39">
        <v>10161707</v>
      </c>
      <c r="B35" s="40" t="str">
        <f ca="1">IFERROR(INDEX(UNSPSCDes,MATCH(INDIRECT(ADDRESS(ROW(),COLUMN()-1,4)),UNSPSCCode,0)),"")</f>
        <v>Arreglo de flores cortadas</v>
      </c>
      <c r="C35" s="39" t="s">
        <v>44</v>
      </c>
      <c r="D35" s="39">
        <v>4</v>
      </c>
      <c r="E35" s="42">
        <v>8000</v>
      </c>
      <c r="F35" s="43">
        <f ca="1">INDIRECT(ADDRESS(ROW(),COLUMN()-2,4))*INDIRECT(ADDRESS(ROW(),COLUMN()-1,4))</f>
        <v>32000</v>
      </c>
    </row>
    <row r="36" spans="1:6" x14ac:dyDescent="0.25">
      <c r="A36" s="48"/>
      <c r="B36" s="48"/>
      <c r="C36" s="48"/>
      <c r="D36" s="48"/>
      <c r="E36" s="44" t="s">
        <v>45</v>
      </c>
      <c r="F36" s="45">
        <f ca="1">SUM(Table32[MONTO TOTAL ESTIMADO])</f>
        <v>32000</v>
      </c>
    </row>
    <row r="37" spans="1:6" ht="17.25" thickBot="1" x14ac:dyDescent="0.3">
      <c r="A37" s="28"/>
      <c r="B37" s="28"/>
      <c r="C37" s="28"/>
      <c r="D37" s="28"/>
      <c r="E37" s="28"/>
      <c r="F37" s="28"/>
    </row>
    <row r="38" spans="1:6" ht="23.25" thickBot="1" x14ac:dyDescent="0.3">
      <c r="A38" s="29" t="s">
        <v>18</v>
      </c>
      <c r="B38" s="29" t="s">
        <v>19</v>
      </c>
      <c r="C38" s="29" t="s">
        <v>20</v>
      </c>
      <c r="D38" s="29" t="s">
        <v>21</v>
      </c>
      <c r="E38" s="29" t="s">
        <v>22</v>
      </c>
      <c r="F38" s="29" t="s">
        <v>23</v>
      </c>
    </row>
    <row r="39" spans="1:6" ht="15.75" thickBot="1" x14ac:dyDescent="0.3">
      <c r="A39" s="30" t="s">
        <v>49</v>
      </c>
      <c r="B39" s="30" t="s">
        <v>25</v>
      </c>
      <c r="C39" s="30" t="s">
        <v>50</v>
      </c>
      <c r="D39" s="30" t="s">
        <v>47</v>
      </c>
      <c r="E39" s="30" t="s">
        <v>48</v>
      </c>
      <c r="F39" s="30"/>
    </row>
    <row r="40" spans="1:6" ht="15.75" thickBot="1" x14ac:dyDescent="0.3">
      <c r="A40" s="31" t="s">
        <v>29</v>
      </c>
      <c r="B40" s="32" t="s">
        <v>30</v>
      </c>
      <c r="C40" s="46">
        <v>45701</v>
      </c>
      <c r="D40" s="31" t="s">
        <v>31</v>
      </c>
      <c r="E40" s="32" t="s">
        <v>32</v>
      </c>
      <c r="F40" s="30"/>
    </row>
    <row r="41" spans="1:6" ht="15.75" thickBot="1" x14ac:dyDescent="0.3">
      <c r="A41" s="36"/>
      <c r="B41" s="32" t="s">
        <v>33</v>
      </c>
      <c r="C41" s="47">
        <f>IF(C40="","",IF(AND(MONTH(C40)&gt;=1,MONTH(C40)&lt;=3),1,IF(AND(MONTH(C40)&gt;=4,MONTH(C40)&lt;=6),2,IF(AND(MONTH(C40)&gt;=7,MONTH(C40)&lt;=9),3,4))))</f>
        <v>1</v>
      </c>
      <c r="D41" s="36"/>
      <c r="E41" s="32" t="s">
        <v>34</v>
      </c>
      <c r="F41" s="30"/>
    </row>
    <row r="42" spans="1:6" ht="15.75" thickBot="1" x14ac:dyDescent="0.3">
      <c r="A42" s="36"/>
      <c r="B42" s="32" t="s">
        <v>35</v>
      </c>
      <c r="C42" s="46">
        <v>45702</v>
      </c>
      <c r="D42" s="36"/>
      <c r="E42" s="32" t="s">
        <v>36</v>
      </c>
      <c r="F42" s="30"/>
    </row>
    <row r="43" spans="1:6" ht="15.75" thickBot="1" x14ac:dyDescent="0.3">
      <c r="A43" s="36"/>
      <c r="B43" s="32" t="s">
        <v>33</v>
      </c>
      <c r="C43" s="47">
        <f>IF(C42="","",IF(AND(MONTH(C42)&gt;=1,MONTH(C42)&lt;=3),1,IF(AND(MONTH(C42)&gt;=4,MONTH(C42)&lt;=6),2,IF(AND(MONTH(C42)&gt;=7,MONTH(C42)&lt;=9),3,4))))</f>
        <v>1</v>
      </c>
      <c r="D43" s="36"/>
      <c r="E43" s="32" t="s">
        <v>37</v>
      </c>
      <c r="F43" s="30"/>
    </row>
    <row r="44" spans="1:6" ht="15.75" thickBot="1" x14ac:dyDescent="0.3">
      <c r="A44" s="48"/>
      <c r="B44" s="48"/>
      <c r="C44" s="48"/>
      <c r="D44" s="48"/>
      <c r="E44" s="48"/>
      <c r="F44" s="48"/>
    </row>
    <row r="45" spans="1:6" ht="15.75" thickBot="1" x14ac:dyDescent="0.3">
      <c r="A45" s="38" t="s">
        <v>38</v>
      </c>
      <c r="B45" s="38" t="s">
        <v>39</v>
      </c>
      <c r="C45" s="38" t="s">
        <v>40</v>
      </c>
      <c r="D45" s="38" t="s">
        <v>41</v>
      </c>
      <c r="E45" s="38" t="s">
        <v>42</v>
      </c>
      <c r="F45" s="38" t="s">
        <v>43</v>
      </c>
    </row>
    <row r="46" spans="1:6" x14ac:dyDescent="0.25">
      <c r="A46" s="39">
        <v>78180101</v>
      </c>
      <c r="B46" s="40" t="str">
        <f ca="1">IFERROR(INDEX(UNSPSCDes,MATCH(INDIRECT(ADDRESS(ROW(),COLUMN()-1,4)),UNSPSCCode,0)),"")</f>
        <v>Servicios de reparar o pintar la carrocería de vehículos</v>
      </c>
      <c r="C46" s="39" t="s">
        <v>44</v>
      </c>
      <c r="D46" s="39">
        <v>21</v>
      </c>
      <c r="E46" s="42">
        <v>6740.74</v>
      </c>
      <c r="F46" s="43">
        <f ca="1">INDIRECT(ADDRESS(ROW(),COLUMN()-2,4))*INDIRECT(ADDRESS(ROW(),COLUMN()-1,4))</f>
        <v>141555.54</v>
      </c>
    </row>
    <row r="47" spans="1:6" x14ac:dyDescent="0.25">
      <c r="A47" s="39">
        <v>78180101</v>
      </c>
      <c r="B47" s="40" t="str">
        <f ca="1">IFERROR(INDEX(UNSPSCDes,MATCH(INDIRECT(ADDRESS(ROW(),COLUMN()-1,4)),UNSPSCCode,0)),"")</f>
        <v>Servicios de reparar o pintar la carrocería de vehículos</v>
      </c>
      <c r="C47" s="39" t="s">
        <v>44</v>
      </c>
      <c r="D47" s="39">
        <v>6</v>
      </c>
      <c r="E47" s="42">
        <v>5000</v>
      </c>
      <c r="F47" s="43">
        <f ca="1">INDIRECT(ADDRESS(ROW(),COLUMN()-2,4))*INDIRECT(ADDRESS(ROW(),COLUMN()-1,4))</f>
        <v>30000</v>
      </c>
    </row>
    <row r="48" spans="1:6" x14ac:dyDescent="0.25">
      <c r="A48" s="39">
        <v>78180101</v>
      </c>
      <c r="B48" s="40" t="str">
        <f ca="1">IFERROR(INDEX(UNSPSCDes,MATCH(INDIRECT(ADDRESS(ROW(),COLUMN()-1,4)),UNSPSCCode,0)),"")</f>
        <v>Servicios de reparar o pintar la carrocería de vehículos</v>
      </c>
      <c r="C48" s="39" t="s">
        <v>44</v>
      </c>
      <c r="D48" s="39">
        <v>6</v>
      </c>
      <c r="E48" s="42">
        <v>6740.74</v>
      </c>
      <c r="F48" s="43">
        <f ca="1">INDIRECT(ADDRESS(ROW(),COLUMN()-2,4))*INDIRECT(ADDRESS(ROW(),COLUMN()-1,4))</f>
        <v>40444.44</v>
      </c>
    </row>
    <row r="49" spans="1:6" x14ac:dyDescent="0.25">
      <c r="A49" s="48"/>
      <c r="B49" s="48"/>
      <c r="C49" s="48"/>
      <c r="D49" s="48"/>
      <c r="E49" s="44" t="s">
        <v>45</v>
      </c>
      <c r="F49" s="45">
        <f ca="1">SUM(Table33[MONTO TOTAL ESTIMADO])</f>
        <v>211999.98</v>
      </c>
    </row>
    <row r="50" spans="1:6" ht="17.25" thickBot="1" x14ac:dyDescent="0.3">
      <c r="A50" s="28"/>
      <c r="B50" s="28"/>
      <c r="C50" s="28"/>
      <c r="D50" s="28"/>
      <c r="E50" s="28"/>
      <c r="F50" s="28"/>
    </row>
    <row r="51" spans="1:6" ht="23.25" thickBot="1" x14ac:dyDescent="0.3">
      <c r="A51" s="29" t="s">
        <v>18</v>
      </c>
      <c r="B51" s="29" t="s">
        <v>19</v>
      </c>
      <c r="C51" s="29" t="s">
        <v>20</v>
      </c>
      <c r="D51" s="29" t="s">
        <v>21</v>
      </c>
      <c r="E51" s="29" t="s">
        <v>22</v>
      </c>
      <c r="F51" s="29" t="s">
        <v>23</v>
      </c>
    </row>
    <row r="52" spans="1:6" ht="15.75" thickBot="1" x14ac:dyDescent="0.3">
      <c r="A52" s="30" t="s">
        <v>51</v>
      </c>
      <c r="B52" s="30" t="s">
        <v>25</v>
      </c>
      <c r="C52" s="30" t="s">
        <v>26</v>
      </c>
      <c r="D52" s="30" t="s">
        <v>27</v>
      </c>
      <c r="E52" s="30" t="s">
        <v>48</v>
      </c>
      <c r="F52" s="30"/>
    </row>
    <row r="53" spans="1:6" ht="15.75" thickBot="1" x14ac:dyDescent="0.3">
      <c r="A53" s="31" t="s">
        <v>29</v>
      </c>
      <c r="B53" s="32" t="s">
        <v>30</v>
      </c>
      <c r="C53" s="46">
        <v>45719</v>
      </c>
      <c r="D53" s="31" t="s">
        <v>31</v>
      </c>
      <c r="E53" s="32" t="s">
        <v>32</v>
      </c>
      <c r="F53" s="30"/>
    </row>
    <row r="54" spans="1:6" ht="15.75" thickBot="1" x14ac:dyDescent="0.3">
      <c r="A54" s="36"/>
      <c r="B54" s="32" t="s">
        <v>33</v>
      </c>
      <c r="C54" s="47">
        <f>IF(C53="","",IF(AND(MONTH(C53)&gt;=1,MONTH(C53)&lt;=3),1,IF(AND(MONTH(C53)&gt;=4,MONTH(C53)&lt;=6),2,IF(AND(MONTH(C53)&gt;=7,MONTH(C53)&lt;=9),3,4))))</f>
        <v>1</v>
      </c>
      <c r="D54" s="36"/>
      <c r="E54" s="32" t="s">
        <v>34</v>
      </c>
      <c r="F54" s="30"/>
    </row>
    <row r="55" spans="1:6" ht="15.75" thickBot="1" x14ac:dyDescent="0.3">
      <c r="A55" s="36"/>
      <c r="B55" s="32" t="s">
        <v>35</v>
      </c>
      <c r="C55" s="46">
        <v>45726</v>
      </c>
      <c r="D55" s="36"/>
      <c r="E55" s="32" t="s">
        <v>36</v>
      </c>
      <c r="F55" s="30"/>
    </row>
    <row r="56" spans="1:6" ht="15.75" thickBot="1" x14ac:dyDescent="0.3">
      <c r="A56" s="36"/>
      <c r="B56" s="32" t="s">
        <v>33</v>
      </c>
      <c r="C56" s="47">
        <f>IF(C55="","",IF(AND(MONTH(C55)&gt;=1,MONTH(C55)&lt;=3),1,IF(AND(MONTH(C55)&gt;=4,MONTH(C55)&lt;=6),2,IF(AND(MONTH(C55)&gt;=7,MONTH(C55)&lt;=9),3,4))))</f>
        <v>1</v>
      </c>
      <c r="D56" s="36"/>
      <c r="E56" s="32" t="s">
        <v>37</v>
      </c>
      <c r="F56" s="30"/>
    </row>
    <row r="57" spans="1:6" ht="15.75" thickBot="1" x14ac:dyDescent="0.3">
      <c r="A57" s="48"/>
      <c r="B57" s="48"/>
      <c r="C57" s="48"/>
      <c r="D57" s="48"/>
      <c r="E57" s="48"/>
      <c r="F57" s="48"/>
    </row>
    <row r="58" spans="1:6" ht="15.75" thickBot="1" x14ac:dyDescent="0.3">
      <c r="A58" s="38" t="s">
        <v>38</v>
      </c>
      <c r="B58" s="38" t="s">
        <v>39</v>
      </c>
      <c r="C58" s="38" t="s">
        <v>40</v>
      </c>
      <c r="D58" s="38" t="s">
        <v>41</v>
      </c>
      <c r="E58" s="38" t="s">
        <v>42</v>
      </c>
      <c r="F58" s="38" t="s">
        <v>43</v>
      </c>
    </row>
    <row r="59" spans="1:6" x14ac:dyDescent="0.25">
      <c r="A59" s="39">
        <v>44122003</v>
      </c>
      <c r="B59" s="40" t="str">
        <f t="shared" ref="B59:B92" ca="1" si="0">IFERROR(INDEX(UNSPSCDes,MATCH(INDIRECT(ADDRESS(ROW(),COLUMN()-1,4)),UNSPSCCode,0)),"")</f>
        <v>Carpetas</v>
      </c>
      <c r="C59" s="39" t="s">
        <v>44</v>
      </c>
      <c r="D59" s="39">
        <v>100</v>
      </c>
      <c r="E59" s="42">
        <v>192</v>
      </c>
      <c r="F59" s="43">
        <f t="shared" ref="F59:F92" ca="1" si="1">INDIRECT(ADDRESS(ROW(),COLUMN()-2,4))*INDIRECT(ADDRESS(ROW(),COLUMN()-1,4))</f>
        <v>19200</v>
      </c>
    </row>
    <row r="60" spans="1:6" x14ac:dyDescent="0.25">
      <c r="A60" s="39">
        <v>44122003</v>
      </c>
      <c r="B60" s="40" t="str">
        <f t="shared" ca="1" si="0"/>
        <v>Carpetas</v>
      </c>
      <c r="C60" s="39" t="s">
        <v>44</v>
      </c>
      <c r="D60" s="39">
        <v>90</v>
      </c>
      <c r="E60" s="42">
        <v>319</v>
      </c>
      <c r="F60" s="43">
        <f t="shared" ca="1" si="1"/>
        <v>28710</v>
      </c>
    </row>
    <row r="61" spans="1:6" x14ac:dyDescent="0.25">
      <c r="A61" s="39">
        <v>14111514</v>
      </c>
      <c r="B61" s="40" t="str">
        <f t="shared" ca="1" si="0"/>
        <v>Blocs o cuadernos de papel</v>
      </c>
      <c r="C61" s="39" t="s">
        <v>44</v>
      </c>
      <c r="D61" s="39">
        <v>50</v>
      </c>
      <c r="E61" s="42">
        <v>45</v>
      </c>
      <c r="F61" s="43">
        <f t="shared" ca="1" si="1"/>
        <v>2250</v>
      </c>
    </row>
    <row r="62" spans="1:6" x14ac:dyDescent="0.25">
      <c r="A62" s="39">
        <v>14111514</v>
      </c>
      <c r="B62" s="40" t="str">
        <f t="shared" ca="1" si="0"/>
        <v>Blocs o cuadernos de papel</v>
      </c>
      <c r="C62" s="39" t="s">
        <v>44</v>
      </c>
      <c r="D62" s="39">
        <v>50</v>
      </c>
      <c r="E62" s="42">
        <v>26</v>
      </c>
      <c r="F62" s="43">
        <f t="shared" ca="1" si="1"/>
        <v>1300</v>
      </c>
    </row>
    <row r="63" spans="1:6" x14ac:dyDescent="0.25">
      <c r="A63" s="39">
        <v>44121701</v>
      </c>
      <c r="B63" s="40" t="str">
        <f t="shared" ca="1" si="0"/>
        <v>Bolígrafos</v>
      </c>
      <c r="C63" s="39" t="s">
        <v>52</v>
      </c>
      <c r="D63" s="39">
        <v>24</v>
      </c>
      <c r="E63" s="42">
        <v>40</v>
      </c>
      <c r="F63" s="43">
        <f t="shared" ca="1" si="1"/>
        <v>960</v>
      </c>
    </row>
    <row r="64" spans="1:6" x14ac:dyDescent="0.25">
      <c r="A64" s="39">
        <v>44121701</v>
      </c>
      <c r="B64" s="40" t="str">
        <f t="shared" ca="1" si="0"/>
        <v>Bolígrafos</v>
      </c>
      <c r="C64" s="39" t="s">
        <v>52</v>
      </c>
      <c r="D64" s="39">
        <v>36</v>
      </c>
      <c r="E64" s="42">
        <v>60</v>
      </c>
      <c r="F64" s="43">
        <f t="shared" ca="1" si="1"/>
        <v>2160</v>
      </c>
    </row>
    <row r="65" spans="1:6" x14ac:dyDescent="0.25">
      <c r="A65" s="39">
        <v>14111530</v>
      </c>
      <c r="B65" s="40" t="str">
        <f t="shared" ca="1" si="0"/>
        <v>Papel de notas autoadhesivas</v>
      </c>
      <c r="C65" s="39" t="s">
        <v>53</v>
      </c>
      <c r="D65" s="39">
        <v>160</v>
      </c>
      <c r="E65" s="42">
        <v>17</v>
      </c>
      <c r="F65" s="43">
        <f t="shared" ca="1" si="1"/>
        <v>2720</v>
      </c>
    </row>
    <row r="66" spans="1:6" x14ac:dyDescent="0.25">
      <c r="A66" s="39">
        <v>32101608</v>
      </c>
      <c r="B66" s="40" t="str">
        <f t="shared" ca="1" si="0"/>
        <v>Memoria de sólo lectura (rom)</v>
      </c>
      <c r="C66" s="39" t="s">
        <v>44</v>
      </c>
      <c r="D66" s="39">
        <v>10</v>
      </c>
      <c r="E66" s="42">
        <v>299</v>
      </c>
      <c r="F66" s="43">
        <f t="shared" ca="1" si="1"/>
        <v>2990</v>
      </c>
    </row>
    <row r="67" spans="1:6" x14ac:dyDescent="0.25">
      <c r="A67" s="39">
        <v>32101608</v>
      </c>
      <c r="B67" s="40" t="str">
        <f t="shared" ca="1" si="0"/>
        <v>Memoria de sólo lectura (rom)</v>
      </c>
      <c r="C67" s="39" t="s">
        <v>44</v>
      </c>
      <c r="D67" s="39">
        <v>10</v>
      </c>
      <c r="E67" s="42">
        <v>486</v>
      </c>
      <c r="F67" s="43">
        <f t="shared" ca="1" si="1"/>
        <v>4860</v>
      </c>
    </row>
    <row r="68" spans="1:6" x14ac:dyDescent="0.25">
      <c r="A68" s="39">
        <v>32101608</v>
      </c>
      <c r="B68" s="40" t="str">
        <f t="shared" ca="1" si="0"/>
        <v>Memoria de sólo lectura (rom)</v>
      </c>
      <c r="C68" s="39" t="s">
        <v>44</v>
      </c>
      <c r="D68" s="39">
        <v>10</v>
      </c>
      <c r="E68" s="42">
        <v>187</v>
      </c>
      <c r="F68" s="43">
        <f t="shared" ca="1" si="1"/>
        <v>1870</v>
      </c>
    </row>
    <row r="69" spans="1:6" x14ac:dyDescent="0.25">
      <c r="A69" s="39">
        <v>32101608</v>
      </c>
      <c r="B69" s="40" t="str">
        <f t="shared" ca="1" si="0"/>
        <v>Memoria de sólo lectura (rom)</v>
      </c>
      <c r="C69" s="39" t="s">
        <v>44</v>
      </c>
      <c r="D69" s="39">
        <v>10</v>
      </c>
      <c r="E69" s="42">
        <v>1235</v>
      </c>
      <c r="F69" s="43">
        <f t="shared" ca="1" si="1"/>
        <v>12350</v>
      </c>
    </row>
    <row r="70" spans="1:6" x14ac:dyDescent="0.25">
      <c r="A70" s="39">
        <v>14111530</v>
      </c>
      <c r="B70" s="40" t="str">
        <f t="shared" ca="1" si="0"/>
        <v>Papel de notas autoadhesivas</v>
      </c>
      <c r="C70" s="39" t="s">
        <v>53</v>
      </c>
      <c r="D70" s="39">
        <v>150</v>
      </c>
      <c r="E70" s="42">
        <v>30</v>
      </c>
      <c r="F70" s="43">
        <f t="shared" ca="1" si="1"/>
        <v>4500</v>
      </c>
    </row>
    <row r="71" spans="1:6" x14ac:dyDescent="0.25">
      <c r="A71" s="39">
        <v>44122016</v>
      </c>
      <c r="B71" s="40" t="str">
        <f t="shared" ca="1" si="0"/>
        <v>Sujetador de documentos</v>
      </c>
      <c r="C71" s="39" t="s">
        <v>52</v>
      </c>
      <c r="D71" s="39">
        <v>60</v>
      </c>
      <c r="E71" s="42">
        <v>29</v>
      </c>
      <c r="F71" s="43">
        <f t="shared" ca="1" si="1"/>
        <v>1740</v>
      </c>
    </row>
    <row r="72" spans="1:6" x14ac:dyDescent="0.25">
      <c r="A72" s="39">
        <v>44122016</v>
      </c>
      <c r="B72" s="40" t="str">
        <f t="shared" ca="1" si="0"/>
        <v>Sujetador de documentos</v>
      </c>
      <c r="C72" s="39" t="s">
        <v>52</v>
      </c>
      <c r="D72" s="39">
        <v>60</v>
      </c>
      <c r="E72" s="42">
        <v>14</v>
      </c>
      <c r="F72" s="43">
        <f t="shared" ca="1" si="1"/>
        <v>840</v>
      </c>
    </row>
    <row r="73" spans="1:6" x14ac:dyDescent="0.25">
      <c r="A73" s="39">
        <v>31162404</v>
      </c>
      <c r="B73" s="40" t="str">
        <f t="shared" ca="1" si="0"/>
        <v>Grapas</v>
      </c>
      <c r="C73" s="39" t="s">
        <v>52</v>
      </c>
      <c r="D73" s="39">
        <v>100</v>
      </c>
      <c r="E73" s="42">
        <v>35</v>
      </c>
      <c r="F73" s="43">
        <f t="shared" ca="1" si="1"/>
        <v>3500</v>
      </c>
    </row>
    <row r="74" spans="1:6" x14ac:dyDescent="0.25">
      <c r="A74" s="39">
        <v>44122016</v>
      </c>
      <c r="B74" s="40" t="str">
        <f t="shared" ca="1" si="0"/>
        <v>Sujetador de documentos</v>
      </c>
      <c r="C74" s="39" t="s">
        <v>52</v>
      </c>
      <c r="D74" s="39">
        <v>60</v>
      </c>
      <c r="E74" s="42">
        <v>61</v>
      </c>
      <c r="F74" s="43">
        <f t="shared" ca="1" si="1"/>
        <v>3660</v>
      </c>
    </row>
    <row r="75" spans="1:6" x14ac:dyDescent="0.25">
      <c r="A75" s="39">
        <v>44122016</v>
      </c>
      <c r="B75" s="40" t="str">
        <f t="shared" ca="1" si="0"/>
        <v>Sujetador de documentos</v>
      </c>
      <c r="C75" s="39" t="s">
        <v>52</v>
      </c>
      <c r="D75" s="39">
        <v>60</v>
      </c>
      <c r="E75" s="42">
        <v>104</v>
      </c>
      <c r="F75" s="43">
        <f t="shared" ca="1" si="1"/>
        <v>6240</v>
      </c>
    </row>
    <row r="76" spans="1:6" x14ac:dyDescent="0.25">
      <c r="A76" s="39">
        <v>44122016</v>
      </c>
      <c r="B76" s="40" t="str">
        <f t="shared" ca="1" si="0"/>
        <v>Sujetador de documentos</v>
      </c>
      <c r="C76" s="39" t="s">
        <v>52</v>
      </c>
      <c r="D76" s="39">
        <v>60</v>
      </c>
      <c r="E76" s="42">
        <v>68</v>
      </c>
      <c r="F76" s="43">
        <f t="shared" ca="1" si="1"/>
        <v>4080</v>
      </c>
    </row>
    <row r="77" spans="1:6" x14ac:dyDescent="0.25">
      <c r="A77" s="39">
        <v>44122016</v>
      </c>
      <c r="B77" s="40" t="str">
        <f t="shared" ca="1" si="0"/>
        <v>Sujetador de documentos</v>
      </c>
      <c r="C77" s="39" t="s">
        <v>52</v>
      </c>
      <c r="D77" s="39">
        <v>60</v>
      </c>
      <c r="E77" s="42">
        <v>77</v>
      </c>
      <c r="F77" s="43">
        <f t="shared" ca="1" si="1"/>
        <v>4620</v>
      </c>
    </row>
    <row r="78" spans="1:6" x14ac:dyDescent="0.25">
      <c r="A78" s="39">
        <v>14111507</v>
      </c>
      <c r="B78" s="40" t="str">
        <f t="shared" ca="1" si="0"/>
        <v>Papel para impresora o fotocopiadora</v>
      </c>
      <c r="C78" s="39" t="s">
        <v>54</v>
      </c>
      <c r="D78" s="39">
        <v>200</v>
      </c>
      <c r="E78" s="42">
        <v>201</v>
      </c>
      <c r="F78" s="43">
        <f t="shared" ca="1" si="1"/>
        <v>40200</v>
      </c>
    </row>
    <row r="79" spans="1:6" x14ac:dyDescent="0.25">
      <c r="A79" s="39">
        <v>14111507</v>
      </c>
      <c r="B79" s="40" t="str">
        <f t="shared" ca="1" si="0"/>
        <v>Papel para impresora o fotocopiadora</v>
      </c>
      <c r="C79" s="39" t="s">
        <v>54</v>
      </c>
      <c r="D79" s="39">
        <v>100</v>
      </c>
      <c r="E79" s="42">
        <v>286</v>
      </c>
      <c r="F79" s="43">
        <f t="shared" ca="1" si="1"/>
        <v>28600</v>
      </c>
    </row>
    <row r="80" spans="1:6" x14ac:dyDescent="0.25">
      <c r="A80" s="39">
        <v>44121618</v>
      </c>
      <c r="B80" s="40" t="str">
        <f t="shared" ca="1" si="0"/>
        <v>Tijeras</v>
      </c>
      <c r="C80" s="39" t="s">
        <v>44</v>
      </c>
      <c r="D80" s="39">
        <v>25</v>
      </c>
      <c r="E80" s="42">
        <v>33</v>
      </c>
      <c r="F80" s="43">
        <f t="shared" ca="1" si="1"/>
        <v>825</v>
      </c>
    </row>
    <row r="81" spans="1:6" x14ac:dyDescent="0.25">
      <c r="A81" s="39">
        <v>44121804</v>
      </c>
      <c r="B81" s="40" t="str">
        <f t="shared" ca="1" si="0"/>
        <v>Borradores</v>
      </c>
      <c r="C81" s="39" t="s">
        <v>44</v>
      </c>
      <c r="D81" s="39">
        <v>60</v>
      </c>
      <c r="E81" s="42">
        <v>15</v>
      </c>
      <c r="F81" s="43">
        <f t="shared" ca="1" si="1"/>
        <v>900</v>
      </c>
    </row>
    <row r="82" spans="1:6" x14ac:dyDescent="0.25">
      <c r="A82" s="39">
        <v>44121804</v>
      </c>
      <c r="B82" s="40" t="str">
        <f t="shared" ca="1" si="0"/>
        <v>Borradores</v>
      </c>
      <c r="C82" s="39" t="s">
        <v>44</v>
      </c>
      <c r="D82" s="39">
        <v>60</v>
      </c>
      <c r="E82" s="42">
        <v>4</v>
      </c>
      <c r="F82" s="43">
        <f t="shared" ca="1" si="1"/>
        <v>240</v>
      </c>
    </row>
    <row r="83" spans="1:6" x14ac:dyDescent="0.25">
      <c r="A83" s="39">
        <v>14111510</v>
      </c>
      <c r="B83" s="40" t="str">
        <f t="shared" ca="1" si="0"/>
        <v>Papel para plotter</v>
      </c>
      <c r="C83" s="39" t="s">
        <v>44</v>
      </c>
      <c r="D83" s="39">
        <v>10</v>
      </c>
      <c r="E83" s="42">
        <v>986</v>
      </c>
      <c r="F83" s="43">
        <f t="shared" ca="1" si="1"/>
        <v>9860</v>
      </c>
    </row>
    <row r="84" spans="1:6" x14ac:dyDescent="0.25">
      <c r="A84" s="39">
        <v>14111807</v>
      </c>
      <c r="B84" s="40" t="str">
        <f t="shared" ca="1" si="0"/>
        <v>Libros comerciales para múltiples usos</v>
      </c>
      <c r="C84" s="39" t="s">
        <v>44</v>
      </c>
      <c r="D84" s="39">
        <v>10</v>
      </c>
      <c r="E84" s="42">
        <v>260</v>
      </c>
      <c r="F84" s="43">
        <f t="shared" ca="1" si="1"/>
        <v>2600</v>
      </c>
    </row>
    <row r="85" spans="1:6" x14ac:dyDescent="0.25">
      <c r="A85" s="39">
        <v>41111604</v>
      </c>
      <c r="B85" s="40" t="str">
        <f t="shared" ca="1" si="0"/>
        <v>Reglas</v>
      </c>
      <c r="C85" s="39" t="s">
        <v>44</v>
      </c>
      <c r="D85" s="39">
        <v>15</v>
      </c>
      <c r="E85" s="42">
        <v>6</v>
      </c>
      <c r="F85" s="43">
        <f t="shared" ca="1" si="1"/>
        <v>90</v>
      </c>
    </row>
    <row r="86" spans="1:6" x14ac:dyDescent="0.25">
      <c r="A86" s="39">
        <v>44122016</v>
      </c>
      <c r="B86" s="40" t="str">
        <f t="shared" ca="1" si="0"/>
        <v>Sujetador de documentos</v>
      </c>
      <c r="C86" s="39" t="s">
        <v>52</v>
      </c>
      <c r="D86" s="39">
        <v>60</v>
      </c>
      <c r="E86" s="42">
        <v>52</v>
      </c>
      <c r="F86" s="43">
        <f t="shared" ca="1" si="1"/>
        <v>3120</v>
      </c>
    </row>
    <row r="87" spans="1:6" x14ac:dyDescent="0.25">
      <c r="A87" s="39">
        <v>53121601</v>
      </c>
      <c r="B87" s="40" t="str">
        <f t="shared" ca="1" si="0"/>
        <v>Bolsos o carteras</v>
      </c>
      <c r="C87" s="39" t="s">
        <v>44</v>
      </c>
      <c r="D87" s="39">
        <v>3</v>
      </c>
      <c r="E87" s="42">
        <v>1066</v>
      </c>
      <c r="F87" s="43">
        <f t="shared" ca="1" si="1"/>
        <v>3198</v>
      </c>
    </row>
    <row r="88" spans="1:6" x14ac:dyDescent="0.25">
      <c r="A88" s="39">
        <v>44122027</v>
      </c>
      <c r="B88" s="40" t="str">
        <f t="shared" ca="1" si="0"/>
        <v>Folders de archivo expandibles</v>
      </c>
      <c r="C88" s="39" t="s">
        <v>52</v>
      </c>
      <c r="D88" s="39">
        <v>30</v>
      </c>
      <c r="E88" s="42">
        <v>720</v>
      </c>
      <c r="F88" s="43">
        <f t="shared" ca="1" si="1"/>
        <v>21600</v>
      </c>
    </row>
    <row r="89" spans="1:6" x14ac:dyDescent="0.25">
      <c r="A89" s="39">
        <v>44122027</v>
      </c>
      <c r="B89" s="40" t="str">
        <f t="shared" ca="1" si="0"/>
        <v>Folders de archivo expandibles</v>
      </c>
      <c r="C89" s="39" t="s">
        <v>52</v>
      </c>
      <c r="D89" s="39">
        <v>30</v>
      </c>
      <c r="E89" s="42">
        <v>586</v>
      </c>
      <c r="F89" s="43">
        <f t="shared" ca="1" si="1"/>
        <v>17580</v>
      </c>
    </row>
    <row r="90" spans="1:6" x14ac:dyDescent="0.25">
      <c r="A90" s="39">
        <v>44121506</v>
      </c>
      <c r="B90" s="40" t="str">
        <f t="shared" ca="1" si="0"/>
        <v>Sobres estándar</v>
      </c>
      <c r="C90" s="39" t="s">
        <v>52</v>
      </c>
      <c r="D90" s="39">
        <v>3</v>
      </c>
      <c r="E90" s="42">
        <v>1430</v>
      </c>
      <c r="F90" s="43">
        <f t="shared" ca="1" si="1"/>
        <v>4290</v>
      </c>
    </row>
    <row r="91" spans="1:6" x14ac:dyDescent="0.25">
      <c r="A91" s="39">
        <v>44121506</v>
      </c>
      <c r="B91" s="40" t="str">
        <f t="shared" ca="1" si="0"/>
        <v>Sobres estándar</v>
      </c>
      <c r="C91" s="39" t="s">
        <v>52</v>
      </c>
      <c r="D91" s="39">
        <v>3</v>
      </c>
      <c r="E91" s="42">
        <v>3023</v>
      </c>
      <c r="F91" s="43">
        <f t="shared" ca="1" si="1"/>
        <v>9069</v>
      </c>
    </row>
    <row r="92" spans="1:6" x14ac:dyDescent="0.25">
      <c r="A92" s="39">
        <v>44121506</v>
      </c>
      <c r="B92" s="40" t="str">
        <f t="shared" ca="1" si="0"/>
        <v>Sobres estándar</v>
      </c>
      <c r="C92" s="39" t="s">
        <v>52</v>
      </c>
      <c r="D92" s="39">
        <v>3</v>
      </c>
      <c r="E92" s="42">
        <v>4225</v>
      </c>
      <c r="F92" s="43">
        <f t="shared" ca="1" si="1"/>
        <v>12675</v>
      </c>
    </row>
    <row r="93" spans="1:6" x14ac:dyDescent="0.25">
      <c r="A93" s="48"/>
      <c r="B93" s="48"/>
      <c r="C93" s="48"/>
      <c r="D93" s="48"/>
      <c r="E93" s="44" t="s">
        <v>45</v>
      </c>
      <c r="F93" s="45">
        <f ca="1">SUM(Table36[MONTO TOTAL ESTIMADO])</f>
        <v>263397</v>
      </c>
    </row>
    <row r="94" spans="1:6" ht="17.25" thickBot="1" x14ac:dyDescent="0.3">
      <c r="A94" s="28"/>
      <c r="B94" s="28"/>
      <c r="C94" s="28"/>
      <c r="D94" s="28"/>
      <c r="E94" s="28"/>
      <c r="F94" s="28"/>
    </row>
    <row r="95" spans="1:6" ht="23.25" thickBot="1" x14ac:dyDescent="0.3">
      <c r="A95" s="29" t="s">
        <v>18</v>
      </c>
      <c r="B95" s="29" t="s">
        <v>19</v>
      </c>
      <c r="C95" s="29" t="s">
        <v>20</v>
      </c>
      <c r="D95" s="29" t="s">
        <v>21</v>
      </c>
      <c r="E95" s="29" t="s">
        <v>22</v>
      </c>
      <c r="F95" s="29" t="s">
        <v>23</v>
      </c>
    </row>
    <row r="96" spans="1:6" ht="15.75" thickBot="1" x14ac:dyDescent="0.3">
      <c r="A96" s="30" t="s">
        <v>55</v>
      </c>
      <c r="B96" s="30" t="s">
        <v>25</v>
      </c>
      <c r="C96" s="30" t="s">
        <v>26</v>
      </c>
      <c r="D96" s="30" t="s">
        <v>47</v>
      </c>
      <c r="E96" s="30" t="s">
        <v>48</v>
      </c>
      <c r="F96" s="30"/>
    </row>
    <row r="97" spans="1:6" ht="15.75" thickBot="1" x14ac:dyDescent="0.3">
      <c r="A97" s="31" t="s">
        <v>29</v>
      </c>
      <c r="B97" s="32" t="s">
        <v>30</v>
      </c>
      <c r="C97" s="46">
        <v>45721</v>
      </c>
      <c r="D97" s="31" t="s">
        <v>31</v>
      </c>
      <c r="E97" s="32" t="s">
        <v>32</v>
      </c>
      <c r="F97" s="30"/>
    </row>
    <row r="98" spans="1:6" ht="15.75" thickBot="1" x14ac:dyDescent="0.3">
      <c r="A98" s="36"/>
      <c r="B98" s="32" t="s">
        <v>33</v>
      </c>
      <c r="C98" s="47">
        <f>IF(C97="","",IF(AND(MONTH(C97)&gt;=1,MONTH(C97)&lt;=3),1,IF(AND(MONTH(C97)&gt;=4,MONTH(C97)&lt;=6),2,IF(AND(MONTH(C97)&gt;=7,MONTH(C97)&lt;=9),3,4))))</f>
        <v>1</v>
      </c>
      <c r="D98" s="36"/>
      <c r="E98" s="32" t="s">
        <v>34</v>
      </c>
      <c r="F98" s="30"/>
    </row>
    <row r="99" spans="1:6" ht="15.75" thickBot="1" x14ac:dyDescent="0.3">
      <c r="A99" s="36"/>
      <c r="B99" s="32" t="s">
        <v>35</v>
      </c>
      <c r="C99" s="46">
        <v>45722</v>
      </c>
      <c r="D99" s="36"/>
      <c r="E99" s="32" t="s">
        <v>36</v>
      </c>
      <c r="F99" s="30"/>
    </row>
    <row r="100" spans="1:6" ht="15.75" thickBot="1" x14ac:dyDescent="0.3">
      <c r="A100" s="36"/>
      <c r="B100" s="32" t="s">
        <v>33</v>
      </c>
      <c r="C100" s="47">
        <f>IF(C99="","",IF(AND(MONTH(C99)&gt;=1,MONTH(C99)&lt;=3),1,IF(AND(MONTH(C99)&gt;=4,MONTH(C99)&lt;=6),2,IF(AND(MONTH(C99)&gt;=7,MONTH(C99)&lt;=9),3,4))))</f>
        <v>1</v>
      </c>
      <c r="D100" s="36"/>
      <c r="E100" s="32" t="s">
        <v>37</v>
      </c>
      <c r="F100" s="30"/>
    </row>
    <row r="101" spans="1:6" ht="15.75" thickBot="1" x14ac:dyDescent="0.3">
      <c r="A101" s="48"/>
      <c r="B101" s="48"/>
      <c r="C101" s="48"/>
      <c r="D101" s="48"/>
      <c r="E101" s="48"/>
      <c r="F101" s="48"/>
    </row>
    <row r="102" spans="1:6" ht="15.75" thickBot="1" x14ac:dyDescent="0.3">
      <c r="A102" s="38" t="s">
        <v>38</v>
      </c>
      <c r="B102" s="38" t="s">
        <v>39</v>
      </c>
      <c r="C102" s="38" t="s">
        <v>40</v>
      </c>
      <c r="D102" s="38" t="s">
        <v>41</v>
      </c>
      <c r="E102" s="38" t="s">
        <v>42</v>
      </c>
      <c r="F102" s="38" t="s">
        <v>43</v>
      </c>
    </row>
    <row r="103" spans="1:6" x14ac:dyDescent="0.25">
      <c r="A103" s="39">
        <v>44103103</v>
      </c>
      <c r="B103" s="40" t="str">
        <f t="shared" ref="B103:B116" ca="1" si="2">IFERROR(INDEX(UNSPSCDes,MATCH(INDIRECT(ADDRESS(ROW(),COLUMN()-1,4)),UNSPSCCode,0)),"")</f>
        <v>Tóner para impresoras o fax</v>
      </c>
      <c r="C103" s="39" t="s">
        <v>44</v>
      </c>
      <c r="D103" s="39">
        <v>4</v>
      </c>
      <c r="E103" s="42">
        <v>3879</v>
      </c>
      <c r="F103" s="43">
        <f t="shared" ref="F103:F116" ca="1" si="3">INDIRECT(ADDRESS(ROW(),COLUMN()-2,4))*INDIRECT(ADDRESS(ROW(),COLUMN()-1,4))</f>
        <v>15516</v>
      </c>
    </row>
    <row r="104" spans="1:6" x14ac:dyDescent="0.25">
      <c r="A104" s="39">
        <v>44103103</v>
      </c>
      <c r="B104" s="40" t="str">
        <f t="shared" ca="1" si="2"/>
        <v>Tóner para impresoras o fax</v>
      </c>
      <c r="C104" s="39" t="s">
        <v>44</v>
      </c>
      <c r="D104" s="39">
        <v>4</v>
      </c>
      <c r="E104" s="42">
        <v>3879</v>
      </c>
      <c r="F104" s="43">
        <f t="shared" ca="1" si="3"/>
        <v>15516</v>
      </c>
    </row>
    <row r="105" spans="1:6" x14ac:dyDescent="0.25">
      <c r="A105" s="39">
        <v>44103103</v>
      </c>
      <c r="B105" s="40" t="str">
        <f t="shared" ca="1" si="2"/>
        <v>Tóner para impresoras o fax</v>
      </c>
      <c r="C105" s="39" t="s">
        <v>44</v>
      </c>
      <c r="D105" s="39">
        <v>4</v>
      </c>
      <c r="E105" s="42">
        <v>3879</v>
      </c>
      <c r="F105" s="43">
        <f t="shared" ca="1" si="3"/>
        <v>15516</v>
      </c>
    </row>
    <row r="106" spans="1:6" x14ac:dyDescent="0.25">
      <c r="A106" s="39">
        <v>44103103</v>
      </c>
      <c r="B106" s="40" t="str">
        <f t="shared" ca="1" si="2"/>
        <v>Tóner para impresoras o fax</v>
      </c>
      <c r="C106" s="39" t="s">
        <v>44</v>
      </c>
      <c r="D106" s="39">
        <v>4</v>
      </c>
      <c r="E106" s="42">
        <v>3879</v>
      </c>
      <c r="F106" s="43">
        <f t="shared" ca="1" si="3"/>
        <v>15516</v>
      </c>
    </row>
    <row r="107" spans="1:6" x14ac:dyDescent="0.25">
      <c r="A107" s="39">
        <v>44103103</v>
      </c>
      <c r="B107" s="40" t="str">
        <f t="shared" ca="1" si="2"/>
        <v>Tóner para impresoras o fax</v>
      </c>
      <c r="C107" s="39" t="s">
        <v>44</v>
      </c>
      <c r="D107" s="39">
        <v>4</v>
      </c>
      <c r="E107" s="42">
        <v>4765</v>
      </c>
      <c r="F107" s="43">
        <f t="shared" ca="1" si="3"/>
        <v>19060</v>
      </c>
    </row>
    <row r="108" spans="1:6" x14ac:dyDescent="0.25">
      <c r="A108" s="39">
        <v>44103103</v>
      </c>
      <c r="B108" s="40" t="str">
        <f t="shared" ca="1" si="2"/>
        <v>Tóner para impresoras o fax</v>
      </c>
      <c r="C108" s="39" t="s">
        <v>44</v>
      </c>
      <c r="D108" s="39">
        <v>4</v>
      </c>
      <c r="E108" s="42">
        <v>2532</v>
      </c>
      <c r="F108" s="43">
        <f t="shared" ca="1" si="3"/>
        <v>10128</v>
      </c>
    </row>
    <row r="109" spans="1:6" x14ac:dyDescent="0.25">
      <c r="A109" s="39">
        <v>44103103</v>
      </c>
      <c r="B109" s="40" t="str">
        <f t="shared" ca="1" si="2"/>
        <v>Tóner para impresoras o fax</v>
      </c>
      <c r="C109" s="39" t="s">
        <v>44</v>
      </c>
      <c r="D109" s="39">
        <v>4</v>
      </c>
      <c r="E109" s="42">
        <v>2532</v>
      </c>
      <c r="F109" s="43">
        <f t="shared" ca="1" si="3"/>
        <v>10128</v>
      </c>
    </row>
    <row r="110" spans="1:6" x14ac:dyDescent="0.25">
      <c r="A110" s="39">
        <v>44103103</v>
      </c>
      <c r="B110" s="40" t="str">
        <f t="shared" ca="1" si="2"/>
        <v>Tóner para impresoras o fax</v>
      </c>
      <c r="C110" s="39" t="s">
        <v>44</v>
      </c>
      <c r="D110" s="39">
        <v>4</v>
      </c>
      <c r="E110" s="42">
        <v>2532</v>
      </c>
      <c r="F110" s="43">
        <f t="shared" ca="1" si="3"/>
        <v>10128</v>
      </c>
    </row>
    <row r="111" spans="1:6" x14ac:dyDescent="0.25">
      <c r="A111" s="39">
        <v>44103103</v>
      </c>
      <c r="B111" s="40" t="str">
        <f t="shared" ca="1" si="2"/>
        <v>Tóner para impresoras o fax</v>
      </c>
      <c r="C111" s="39" t="s">
        <v>44</v>
      </c>
      <c r="D111" s="39">
        <v>4</v>
      </c>
      <c r="E111" s="42">
        <v>4167</v>
      </c>
      <c r="F111" s="43">
        <f t="shared" ca="1" si="3"/>
        <v>16668</v>
      </c>
    </row>
    <row r="112" spans="1:6" x14ac:dyDescent="0.25">
      <c r="A112" s="39">
        <v>44103103</v>
      </c>
      <c r="B112" s="40" t="str">
        <f t="shared" ca="1" si="2"/>
        <v>Tóner para impresoras o fax</v>
      </c>
      <c r="C112" s="39" t="s">
        <v>44</v>
      </c>
      <c r="D112" s="39">
        <v>4</v>
      </c>
      <c r="E112" s="42">
        <v>3305</v>
      </c>
      <c r="F112" s="43">
        <f t="shared" ca="1" si="3"/>
        <v>13220</v>
      </c>
    </row>
    <row r="113" spans="1:6" x14ac:dyDescent="0.25">
      <c r="A113" s="39">
        <v>44103103</v>
      </c>
      <c r="B113" s="40" t="str">
        <f t="shared" ca="1" si="2"/>
        <v>Tóner para impresoras o fax</v>
      </c>
      <c r="C113" s="39" t="s">
        <v>44</v>
      </c>
      <c r="D113" s="39">
        <v>4</v>
      </c>
      <c r="E113" s="42">
        <v>3305</v>
      </c>
      <c r="F113" s="43">
        <f t="shared" ca="1" si="3"/>
        <v>13220</v>
      </c>
    </row>
    <row r="114" spans="1:6" x14ac:dyDescent="0.25">
      <c r="A114" s="39">
        <v>44103103</v>
      </c>
      <c r="B114" s="40" t="str">
        <f t="shared" ca="1" si="2"/>
        <v>Tóner para impresoras o fax</v>
      </c>
      <c r="C114" s="39" t="s">
        <v>44</v>
      </c>
      <c r="D114" s="39">
        <v>4</v>
      </c>
      <c r="E114" s="42">
        <v>3305</v>
      </c>
      <c r="F114" s="43">
        <f t="shared" ca="1" si="3"/>
        <v>13220</v>
      </c>
    </row>
    <row r="115" spans="1:6" x14ac:dyDescent="0.25">
      <c r="A115" s="39">
        <v>44103103</v>
      </c>
      <c r="B115" s="40" t="str">
        <f t="shared" ca="1" si="2"/>
        <v>Tóner para impresoras o fax</v>
      </c>
      <c r="C115" s="39" t="s">
        <v>44</v>
      </c>
      <c r="D115" s="39">
        <v>4</v>
      </c>
      <c r="E115" s="42">
        <v>3305</v>
      </c>
      <c r="F115" s="43">
        <f t="shared" ca="1" si="3"/>
        <v>13220</v>
      </c>
    </row>
    <row r="116" spans="1:6" x14ac:dyDescent="0.25">
      <c r="A116" s="39">
        <v>44103103</v>
      </c>
      <c r="B116" s="40" t="str">
        <f t="shared" ca="1" si="2"/>
        <v>Tóner para impresoras o fax</v>
      </c>
      <c r="C116" s="39" t="s">
        <v>44</v>
      </c>
      <c r="D116" s="39">
        <v>4</v>
      </c>
      <c r="E116" s="42">
        <v>4500</v>
      </c>
      <c r="F116" s="43">
        <f t="shared" ca="1" si="3"/>
        <v>18000</v>
      </c>
    </row>
    <row r="117" spans="1:6" x14ac:dyDescent="0.25">
      <c r="A117" s="48"/>
      <c r="B117" s="48"/>
      <c r="C117" s="48"/>
      <c r="D117" s="48"/>
      <c r="E117" s="44" t="s">
        <v>45</v>
      </c>
      <c r="F117" s="45">
        <f ca="1">SUM(Table37[MONTO TOTAL ESTIMADO])</f>
        <v>199056</v>
      </c>
    </row>
    <row r="118" spans="1:6" ht="17.25" thickBot="1" x14ac:dyDescent="0.3">
      <c r="A118" s="28"/>
      <c r="B118" s="28"/>
      <c r="C118" s="28"/>
      <c r="D118" s="28"/>
      <c r="E118" s="28"/>
      <c r="F118" s="28"/>
    </row>
    <row r="119" spans="1:6" ht="23.25" thickBot="1" x14ac:dyDescent="0.3">
      <c r="A119" s="29" t="s">
        <v>18</v>
      </c>
      <c r="B119" s="29" t="s">
        <v>19</v>
      </c>
      <c r="C119" s="29" t="s">
        <v>20</v>
      </c>
      <c r="D119" s="29" t="s">
        <v>21</v>
      </c>
      <c r="E119" s="29" t="s">
        <v>22</v>
      </c>
      <c r="F119" s="29" t="s">
        <v>23</v>
      </c>
    </row>
    <row r="120" spans="1:6" ht="15.75" thickBot="1" x14ac:dyDescent="0.3">
      <c r="A120" s="30" t="s">
        <v>56</v>
      </c>
      <c r="B120" s="30" t="s">
        <v>57</v>
      </c>
      <c r="C120" s="30" t="s">
        <v>26</v>
      </c>
      <c r="D120" s="30" t="s">
        <v>47</v>
      </c>
      <c r="E120" s="30" t="s">
        <v>48</v>
      </c>
      <c r="F120" s="30"/>
    </row>
    <row r="121" spans="1:6" ht="15.75" thickBot="1" x14ac:dyDescent="0.3">
      <c r="A121" s="31" t="s">
        <v>29</v>
      </c>
      <c r="B121" s="32" t="s">
        <v>30</v>
      </c>
      <c r="C121" s="46">
        <v>45728</v>
      </c>
      <c r="D121" s="31" t="s">
        <v>31</v>
      </c>
      <c r="E121" s="32" t="s">
        <v>32</v>
      </c>
      <c r="F121" s="30"/>
    </row>
    <row r="122" spans="1:6" ht="15.75" thickBot="1" x14ac:dyDescent="0.3">
      <c r="A122" s="36"/>
      <c r="B122" s="32" t="s">
        <v>33</v>
      </c>
      <c r="C122" s="47">
        <f>IF(C121="","",IF(AND(MONTH(C121)&gt;=1,MONTH(C121)&lt;=3),1,IF(AND(MONTH(C121)&gt;=4,MONTH(C121)&lt;=6),2,IF(AND(MONTH(C121)&gt;=7,MONTH(C121)&lt;=9),3,4))))</f>
        <v>1</v>
      </c>
      <c r="D122" s="36"/>
      <c r="E122" s="32" t="s">
        <v>34</v>
      </c>
      <c r="F122" s="30"/>
    </row>
    <row r="123" spans="1:6" ht="15.75" thickBot="1" x14ac:dyDescent="0.3">
      <c r="A123" s="36"/>
      <c r="B123" s="32" t="s">
        <v>35</v>
      </c>
      <c r="C123" s="46">
        <v>45730</v>
      </c>
      <c r="D123" s="36"/>
      <c r="E123" s="32" t="s">
        <v>36</v>
      </c>
      <c r="F123" s="30"/>
    </row>
    <row r="124" spans="1:6" ht="15.75" thickBot="1" x14ac:dyDescent="0.3">
      <c r="A124" s="36"/>
      <c r="B124" s="32" t="s">
        <v>33</v>
      </c>
      <c r="C124" s="47">
        <f>IF(C123="","",IF(AND(MONTH(C123)&gt;=1,MONTH(C123)&lt;=3),1,IF(AND(MONTH(C123)&gt;=4,MONTH(C123)&lt;=6),2,IF(AND(MONTH(C123)&gt;=7,MONTH(C123)&lt;=9),3,4))))</f>
        <v>1</v>
      </c>
      <c r="D124" s="36"/>
      <c r="E124" s="32" t="s">
        <v>37</v>
      </c>
      <c r="F124" s="30"/>
    </row>
    <row r="125" spans="1:6" ht="15.75" thickBot="1" x14ac:dyDescent="0.3">
      <c r="A125" s="48"/>
      <c r="B125" s="48"/>
      <c r="C125" s="48"/>
      <c r="D125" s="48"/>
      <c r="E125" s="48"/>
      <c r="F125" s="48"/>
    </row>
    <row r="126" spans="1:6" ht="15.75" thickBot="1" x14ac:dyDescent="0.3">
      <c r="A126" s="38" t="s">
        <v>38</v>
      </c>
      <c r="B126" s="38" t="s">
        <v>39</v>
      </c>
      <c r="C126" s="38" t="s">
        <v>40</v>
      </c>
      <c r="D126" s="38" t="s">
        <v>41</v>
      </c>
      <c r="E126" s="38" t="s">
        <v>42</v>
      </c>
      <c r="F126" s="38" t="s">
        <v>43</v>
      </c>
    </row>
    <row r="127" spans="1:6" x14ac:dyDescent="0.25">
      <c r="A127" s="39">
        <v>12141901</v>
      </c>
      <c r="B127" s="40" t="str">
        <f t="shared" ref="B127:B142" ca="1" si="4">IFERROR(INDEX(UNSPSCDes,MATCH(INDIRECT(ADDRESS(ROW(),COLUMN()-1,4)),UNSPSCCode,0)),"")</f>
        <v>Cloro cl</v>
      </c>
      <c r="C127" s="39" t="s">
        <v>58</v>
      </c>
      <c r="D127" s="39">
        <v>8</v>
      </c>
      <c r="E127" s="42">
        <v>67.8</v>
      </c>
      <c r="F127" s="43">
        <f t="shared" ref="F127:F142" ca="1" si="5">INDIRECT(ADDRESS(ROW(),COLUMN()-2,4))*INDIRECT(ADDRESS(ROW(),COLUMN()-1,4))</f>
        <v>542.4</v>
      </c>
    </row>
    <row r="128" spans="1:6" x14ac:dyDescent="0.25">
      <c r="A128" s="39">
        <v>12161801</v>
      </c>
      <c r="B128" s="40" t="str">
        <f t="shared" ca="1" si="4"/>
        <v>Geles</v>
      </c>
      <c r="C128" s="39" t="s">
        <v>58</v>
      </c>
      <c r="D128" s="39">
        <v>2</v>
      </c>
      <c r="E128" s="42">
        <v>635.63</v>
      </c>
      <c r="F128" s="43">
        <f t="shared" ca="1" si="5"/>
        <v>1271.26</v>
      </c>
    </row>
    <row r="129" spans="1:6" x14ac:dyDescent="0.25">
      <c r="A129" s="39">
        <v>53131608</v>
      </c>
      <c r="B129" s="40" t="str">
        <f t="shared" ca="1" si="4"/>
        <v>Jabones</v>
      </c>
      <c r="C129" s="39" t="s">
        <v>58</v>
      </c>
      <c r="D129" s="39">
        <v>6</v>
      </c>
      <c r="E129" s="42">
        <v>139.83000000000001</v>
      </c>
      <c r="F129" s="43">
        <f t="shared" ca="1" si="5"/>
        <v>838.98</v>
      </c>
    </row>
    <row r="130" spans="1:6" x14ac:dyDescent="0.25">
      <c r="A130" s="39">
        <v>47121804</v>
      </c>
      <c r="B130" s="40" t="str">
        <f t="shared" ca="1" si="4"/>
        <v>Baldes para limpieza</v>
      </c>
      <c r="C130" s="39" t="s">
        <v>44</v>
      </c>
      <c r="D130" s="39">
        <v>3</v>
      </c>
      <c r="E130" s="42">
        <v>1500</v>
      </c>
      <c r="F130" s="43">
        <f t="shared" ca="1" si="5"/>
        <v>4500</v>
      </c>
    </row>
    <row r="131" spans="1:6" x14ac:dyDescent="0.25">
      <c r="A131" s="39">
        <v>47131816</v>
      </c>
      <c r="B131" s="40" t="str">
        <f t="shared" ca="1" si="4"/>
        <v>Desodorantes</v>
      </c>
      <c r="C131" s="39" t="s">
        <v>44</v>
      </c>
      <c r="D131" s="39">
        <v>10</v>
      </c>
      <c r="E131" s="42">
        <v>500</v>
      </c>
      <c r="F131" s="43">
        <f t="shared" ca="1" si="5"/>
        <v>5000</v>
      </c>
    </row>
    <row r="132" spans="1:6" x14ac:dyDescent="0.25">
      <c r="A132" s="39">
        <v>47131816</v>
      </c>
      <c r="B132" s="40" t="str">
        <f t="shared" ca="1" si="4"/>
        <v>Desodorantes</v>
      </c>
      <c r="C132" s="39" t="s">
        <v>44</v>
      </c>
      <c r="D132" s="39">
        <v>100</v>
      </c>
      <c r="E132" s="42">
        <v>71.28</v>
      </c>
      <c r="F132" s="43">
        <f t="shared" ca="1" si="5"/>
        <v>7128</v>
      </c>
    </row>
    <row r="133" spans="1:6" x14ac:dyDescent="0.25">
      <c r="A133" s="39">
        <v>47131816</v>
      </c>
      <c r="B133" s="40" t="str">
        <f t="shared" ca="1" si="4"/>
        <v>Desodorantes</v>
      </c>
      <c r="C133" s="39" t="s">
        <v>44</v>
      </c>
      <c r="D133" s="39">
        <v>100</v>
      </c>
      <c r="E133" s="42">
        <v>114.28</v>
      </c>
      <c r="F133" s="43">
        <f t="shared" ca="1" si="5"/>
        <v>11428</v>
      </c>
    </row>
    <row r="134" spans="1:6" x14ac:dyDescent="0.25">
      <c r="A134" s="39">
        <v>47131618</v>
      </c>
      <c r="B134" s="40" t="str">
        <f t="shared" ca="1" si="4"/>
        <v>Traperos húmedos</v>
      </c>
      <c r="C134" s="39" t="s">
        <v>44</v>
      </c>
      <c r="D134" s="39">
        <v>6</v>
      </c>
      <c r="E134" s="42">
        <v>185.8</v>
      </c>
      <c r="F134" s="43">
        <f t="shared" ca="1" si="5"/>
        <v>1114.8000000000002</v>
      </c>
    </row>
    <row r="135" spans="1:6" x14ac:dyDescent="0.25">
      <c r="A135" s="39">
        <v>13111042</v>
      </c>
      <c r="B135" s="40" t="str">
        <f t="shared" ca="1" si="4"/>
        <v>Alcohol polivinilo</v>
      </c>
      <c r="C135" s="39" t="s">
        <v>58</v>
      </c>
      <c r="D135" s="39">
        <v>6</v>
      </c>
      <c r="E135" s="42">
        <v>550.88</v>
      </c>
      <c r="F135" s="43">
        <f t="shared" ca="1" si="5"/>
        <v>3305.2799999999997</v>
      </c>
    </row>
    <row r="136" spans="1:6" x14ac:dyDescent="0.25">
      <c r="A136" s="39">
        <v>47131502</v>
      </c>
      <c r="B136" s="40" t="str">
        <f t="shared" ca="1" si="4"/>
        <v>Pañitos o toallas para limpiar</v>
      </c>
      <c r="C136" s="39" t="s">
        <v>44</v>
      </c>
      <c r="D136" s="39">
        <v>15</v>
      </c>
      <c r="E136" s="42">
        <v>46.62</v>
      </c>
      <c r="F136" s="43">
        <f t="shared" ca="1" si="5"/>
        <v>699.3</v>
      </c>
    </row>
    <row r="137" spans="1:6" x14ac:dyDescent="0.25">
      <c r="A137" s="39">
        <v>47131803</v>
      </c>
      <c r="B137" s="40" t="str">
        <f t="shared" ca="1" si="4"/>
        <v>Desinfectantes para uso doméstico</v>
      </c>
      <c r="C137" s="39" t="s">
        <v>58</v>
      </c>
      <c r="D137" s="39">
        <v>4</v>
      </c>
      <c r="E137" s="42">
        <v>97.46</v>
      </c>
      <c r="F137" s="43">
        <f t="shared" ca="1" si="5"/>
        <v>389.84</v>
      </c>
    </row>
    <row r="138" spans="1:6" x14ac:dyDescent="0.25">
      <c r="A138" s="39">
        <v>47131816</v>
      </c>
      <c r="B138" s="40" t="str">
        <f t="shared" ca="1" si="4"/>
        <v>Desodorantes</v>
      </c>
      <c r="C138" s="39" t="s">
        <v>44</v>
      </c>
      <c r="D138" s="39">
        <v>20</v>
      </c>
      <c r="E138" s="42">
        <v>55</v>
      </c>
      <c r="F138" s="43">
        <f t="shared" ca="1" si="5"/>
        <v>1100</v>
      </c>
    </row>
    <row r="139" spans="1:6" x14ac:dyDescent="0.25">
      <c r="A139" s="39">
        <v>14111703</v>
      </c>
      <c r="B139" s="40" t="str">
        <f t="shared" ca="1" si="4"/>
        <v>Toallas de papel</v>
      </c>
      <c r="C139" s="39" t="s">
        <v>44</v>
      </c>
      <c r="D139" s="39">
        <v>20</v>
      </c>
      <c r="E139" s="42">
        <v>717.75</v>
      </c>
      <c r="F139" s="43">
        <f t="shared" ca="1" si="5"/>
        <v>14355</v>
      </c>
    </row>
    <row r="140" spans="1:6" x14ac:dyDescent="0.25">
      <c r="A140" s="39">
        <v>47131807</v>
      </c>
      <c r="B140" s="40" t="str">
        <f t="shared" ca="1" si="4"/>
        <v>Blanqueadores</v>
      </c>
      <c r="C140" s="39" t="s">
        <v>44</v>
      </c>
      <c r="D140" s="39">
        <v>20</v>
      </c>
      <c r="E140" s="42">
        <v>180</v>
      </c>
      <c r="F140" s="43">
        <f t="shared" ca="1" si="5"/>
        <v>3600</v>
      </c>
    </row>
    <row r="141" spans="1:6" x14ac:dyDescent="0.25">
      <c r="A141" s="39">
        <v>14111704</v>
      </c>
      <c r="B141" s="40" t="str">
        <f t="shared" ca="1" si="4"/>
        <v>Papel higiénico</v>
      </c>
      <c r="C141" s="39" t="s">
        <v>44</v>
      </c>
      <c r="D141" s="39">
        <v>20</v>
      </c>
      <c r="E141" s="42">
        <v>797.5</v>
      </c>
      <c r="F141" s="43">
        <f t="shared" ca="1" si="5"/>
        <v>15950</v>
      </c>
    </row>
    <row r="142" spans="1:6" x14ac:dyDescent="0.25">
      <c r="A142" s="39">
        <v>47131502</v>
      </c>
      <c r="B142" s="40" t="str">
        <f t="shared" ca="1" si="4"/>
        <v>Pañitos o toallas para limpiar</v>
      </c>
      <c r="C142" s="39" t="s">
        <v>44</v>
      </c>
      <c r="D142" s="39">
        <v>12</v>
      </c>
      <c r="E142" s="42">
        <v>60</v>
      </c>
      <c r="F142" s="43">
        <f t="shared" ca="1" si="5"/>
        <v>720</v>
      </c>
    </row>
    <row r="143" spans="1:6" x14ac:dyDescent="0.25">
      <c r="A143" s="48"/>
      <c r="B143" s="48"/>
      <c r="C143" s="48"/>
      <c r="D143" s="48"/>
      <c r="E143" s="44" t="s">
        <v>45</v>
      </c>
      <c r="F143" s="45">
        <f ca="1">SUM(Table38[MONTO TOTAL ESTIMADO])</f>
        <v>71942.86</v>
      </c>
    </row>
    <row r="144" spans="1:6" ht="17.25" thickBot="1" x14ac:dyDescent="0.3">
      <c r="A144" s="28"/>
      <c r="B144" s="28"/>
      <c r="C144" s="28"/>
      <c r="D144" s="28"/>
      <c r="E144" s="28"/>
      <c r="F144" s="28"/>
    </row>
    <row r="145" spans="1:6" ht="23.25" thickBot="1" x14ac:dyDescent="0.3">
      <c r="A145" s="29" t="s">
        <v>18</v>
      </c>
      <c r="B145" s="29" t="s">
        <v>19</v>
      </c>
      <c r="C145" s="29" t="s">
        <v>20</v>
      </c>
      <c r="D145" s="29" t="s">
        <v>21</v>
      </c>
      <c r="E145" s="29" t="s">
        <v>22</v>
      </c>
      <c r="F145" s="29" t="s">
        <v>23</v>
      </c>
    </row>
    <row r="146" spans="1:6" ht="15.75" thickBot="1" x14ac:dyDescent="0.3">
      <c r="A146" s="30" t="s">
        <v>59</v>
      </c>
      <c r="B146" s="30" t="s">
        <v>60</v>
      </c>
      <c r="C146" s="30" t="s">
        <v>26</v>
      </c>
      <c r="D146" s="30" t="s">
        <v>47</v>
      </c>
      <c r="E146" s="30" t="s">
        <v>48</v>
      </c>
      <c r="F146" s="30"/>
    </row>
    <row r="147" spans="1:6" ht="15.75" thickBot="1" x14ac:dyDescent="0.3">
      <c r="A147" s="31" t="s">
        <v>29</v>
      </c>
      <c r="B147" s="32" t="s">
        <v>30</v>
      </c>
      <c r="C147" s="46">
        <v>45719</v>
      </c>
      <c r="D147" s="31" t="s">
        <v>31</v>
      </c>
      <c r="E147" s="32" t="s">
        <v>32</v>
      </c>
      <c r="F147" s="30"/>
    </row>
    <row r="148" spans="1:6" ht="15.75" thickBot="1" x14ac:dyDescent="0.3">
      <c r="A148" s="36"/>
      <c r="B148" s="32" t="s">
        <v>33</v>
      </c>
      <c r="C148" s="47">
        <f>IF(C147="","",IF(AND(MONTH(C147)&gt;=1,MONTH(C147)&lt;=3),1,IF(AND(MONTH(C147)&gt;=4,MONTH(C147)&lt;=6),2,IF(AND(MONTH(C147)&gt;=7,MONTH(C147)&lt;=9),3,4))))</f>
        <v>1</v>
      </c>
      <c r="D148" s="36"/>
      <c r="E148" s="32" t="s">
        <v>34</v>
      </c>
      <c r="F148" s="30"/>
    </row>
    <row r="149" spans="1:6" ht="15.75" thickBot="1" x14ac:dyDescent="0.3">
      <c r="A149" s="36"/>
      <c r="B149" s="32" t="s">
        <v>35</v>
      </c>
      <c r="C149" s="46">
        <v>45720</v>
      </c>
      <c r="D149" s="36"/>
      <c r="E149" s="32" t="s">
        <v>36</v>
      </c>
      <c r="F149" s="30"/>
    </row>
    <row r="150" spans="1:6" ht="15.75" thickBot="1" x14ac:dyDescent="0.3">
      <c r="A150" s="36"/>
      <c r="B150" s="32" t="s">
        <v>33</v>
      </c>
      <c r="C150" s="47">
        <f>IF(C149="","",IF(AND(MONTH(C149)&gt;=1,MONTH(C149)&lt;=3),1,IF(AND(MONTH(C149)&gt;=4,MONTH(C149)&lt;=6),2,IF(AND(MONTH(C149)&gt;=7,MONTH(C149)&lt;=9),3,4))))</f>
        <v>1</v>
      </c>
      <c r="D150" s="36"/>
      <c r="E150" s="32" t="s">
        <v>37</v>
      </c>
      <c r="F150" s="30"/>
    </row>
    <row r="151" spans="1:6" ht="15.75" thickBot="1" x14ac:dyDescent="0.3">
      <c r="A151" s="48"/>
      <c r="B151" s="48"/>
      <c r="C151" s="48"/>
      <c r="D151" s="48"/>
      <c r="E151" s="48"/>
      <c r="F151" s="48"/>
    </row>
    <row r="152" spans="1:6" ht="15.75" thickBot="1" x14ac:dyDescent="0.3">
      <c r="A152" s="38" t="s">
        <v>38</v>
      </c>
      <c r="B152" s="38" t="s">
        <v>39</v>
      </c>
      <c r="C152" s="38" t="s">
        <v>40</v>
      </c>
      <c r="D152" s="38" t="s">
        <v>41</v>
      </c>
      <c r="E152" s="38" t="s">
        <v>42</v>
      </c>
      <c r="F152" s="38" t="s">
        <v>43</v>
      </c>
    </row>
    <row r="153" spans="1:6" x14ac:dyDescent="0.25">
      <c r="A153" s="39">
        <v>50161509</v>
      </c>
      <c r="B153" s="40" t="str">
        <f t="shared" ref="B153:B160" ca="1" si="6">IFERROR(INDEX(UNSPSCDes,MATCH(INDIRECT(ADDRESS(ROW(),COLUMN()-1,4)),UNSPSCCode,0)),"")</f>
        <v>Azucares naturales o productos endulzantes</v>
      </c>
      <c r="C153" s="39" t="s">
        <v>53</v>
      </c>
      <c r="D153" s="39">
        <v>10</v>
      </c>
      <c r="E153" s="42">
        <v>281</v>
      </c>
      <c r="F153" s="43">
        <f t="shared" ref="F153:F160" ca="1" si="7">INDIRECT(ADDRESS(ROW(),COLUMN()-2,4))*INDIRECT(ADDRESS(ROW(),COLUMN()-1,4))</f>
        <v>2810</v>
      </c>
    </row>
    <row r="154" spans="1:6" x14ac:dyDescent="0.25">
      <c r="A154" s="39">
        <v>50161814</v>
      </c>
      <c r="B154" s="40" t="str">
        <f t="shared" ca="1" si="6"/>
        <v>Azúcar o sustituto de azúcar, confite</v>
      </c>
      <c r="C154" s="39" t="s">
        <v>53</v>
      </c>
      <c r="D154" s="39">
        <v>10</v>
      </c>
      <c r="E154" s="42">
        <v>153</v>
      </c>
      <c r="F154" s="43">
        <f t="shared" ca="1" si="7"/>
        <v>1530</v>
      </c>
    </row>
    <row r="155" spans="1:6" x14ac:dyDescent="0.25">
      <c r="A155" s="39">
        <v>50201706</v>
      </c>
      <c r="B155" s="40" t="str">
        <f t="shared" ca="1" si="6"/>
        <v>Café</v>
      </c>
      <c r="C155" s="39" t="s">
        <v>53</v>
      </c>
      <c r="D155" s="39">
        <v>100</v>
      </c>
      <c r="E155" s="42">
        <v>347</v>
      </c>
      <c r="F155" s="43">
        <f t="shared" ca="1" si="7"/>
        <v>34700</v>
      </c>
    </row>
    <row r="156" spans="1:6" x14ac:dyDescent="0.25">
      <c r="A156" s="39">
        <v>50201714</v>
      </c>
      <c r="B156" s="40" t="str">
        <f t="shared" ca="1" si="6"/>
        <v>Cremas no lácteas</v>
      </c>
      <c r="C156" s="39" t="s">
        <v>44</v>
      </c>
      <c r="D156" s="39">
        <v>10</v>
      </c>
      <c r="E156" s="42">
        <v>515</v>
      </c>
      <c r="F156" s="43">
        <f t="shared" ca="1" si="7"/>
        <v>5150</v>
      </c>
    </row>
    <row r="157" spans="1:6" x14ac:dyDescent="0.25">
      <c r="A157" s="39">
        <v>50201711</v>
      </c>
      <c r="B157" s="40" t="str">
        <f t="shared" ca="1" si="6"/>
        <v>Té instantáneo</v>
      </c>
      <c r="C157" s="39" t="s">
        <v>52</v>
      </c>
      <c r="D157" s="39">
        <v>30</v>
      </c>
      <c r="E157" s="42">
        <v>100</v>
      </c>
      <c r="F157" s="43">
        <f t="shared" ca="1" si="7"/>
        <v>3000</v>
      </c>
    </row>
    <row r="158" spans="1:6" x14ac:dyDescent="0.25">
      <c r="A158" s="39">
        <v>50171707</v>
      </c>
      <c r="B158" s="40" t="str">
        <f t="shared" ca="1" si="6"/>
        <v>Vinagres</v>
      </c>
      <c r="C158" s="39" t="s">
        <v>58</v>
      </c>
      <c r="D158" s="39">
        <v>4</v>
      </c>
      <c r="E158" s="42">
        <v>300</v>
      </c>
      <c r="F158" s="43">
        <f t="shared" ca="1" si="7"/>
        <v>1200</v>
      </c>
    </row>
    <row r="159" spans="1:6" x14ac:dyDescent="0.25">
      <c r="A159" s="39">
        <v>50131701</v>
      </c>
      <c r="B159" s="40" t="str">
        <f t="shared" ca="1" si="6"/>
        <v>Productos de leche o mantequilla frescos</v>
      </c>
      <c r="C159" s="39" t="s">
        <v>44</v>
      </c>
      <c r="D159" s="39">
        <v>4</v>
      </c>
      <c r="E159" s="42">
        <v>2200</v>
      </c>
      <c r="F159" s="43">
        <f t="shared" ca="1" si="7"/>
        <v>8800</v>
      </c>
    </row>
    <row r="160" spans="1:6" x14ac:dyDescent="0.25">
      <c r="A160" s="39">
        <v>50202301</v>
      </c>
      <c r="B160" s="40" t="str">
        <f t="shared" ca="1" si="6"/>
        <v>Agua</v>
      </c>
      <c r="C160" s="39" t="s">
        <v>53</v>
      </c>
      <c r="D160" s="39">
        <v>60</v>
      </c>
      <c r="E160" s="42">
        <v>330</v>
      </c>
      <c r="F160" s="43">
        <f t="shared" ca="1" si="7"/>
        <v>19800</v>
      </c>
    </row>
    <row r="161" spans="1:6" x14ac:dyDescent="0.25">
      <c r="A161" s="48"/>
      <c r="B161" s="48"/>
      <c r="C161" s="48"/>
      <c r="D161" s="48"/>
      <c r="E161" s="44" t="s">
        <v>45</v>
      </c>
      <c r="F161" s="45">
        <f ca="1">SUM(Table39[MONTO TOTAL ESTIMADO])</f>
        <v>76990</v>
      </c>
    </row>
    <row r="162" spans="1:6" ht="17.25" thickBot="1" x14ac:dyDescent="0.3">
      <c r="A162" s="28"/>
      <c r="B162" s="28"/>
      <c r="C162" s="28"/>
      <c r="D162" s="28"/>
      <c r="E162" s="28"/>
      <c r="F162" s="28"/>
    </row>
    <row r="163" spans="1:6" ht="23.25" thickBot="1" x14ac:dyDescent="0.3">
      <c r="A163" s="29" t="s">
        <v>18</v>
      </c>
      <c r="B163" s="29" t="s">
        <v>19</v>
      </c>
      <c r="C163" s="29" t="s">
        <v>20</v>
      </c>
      <c r="D163" s="29" t="s">
        <v>21</v>
      </c>
      <c r="E163" s="29" t="s">
        <v>22</v>
      </c>
      <c r="F163" s="29" t="s">
        <v>23</v>
      </c>
    </row>
    <row r="164" spans="1:6" ht="15.75" thickBot="1" x14ac:dyDescent="0.3">
      <c r="A164" s="30" t="s">
        <v>61</v>
      </c>
      <c r="B164" s="30" t="s">
        <v>62</v>
      </c>
      <c r="C164" s="30" t="s">
        <v>26</v>
      </c>
      <c r="D164" s="30" t="s">
        <v>27</v>
      </c>
      <c r="E164" s="30" t="s">
        <v>48</v>
      </c>
      <c r="F164" s="30"/>
    </row>
    <row r="165" spans="1:6" ht="15.75" thickBot="1" x14ac:dyDescent="0.3">
      <c r="A165" s="31" t="s">
        <v>29</v>
      </c>
      <c r="B165" s="32" t="s">
        <v>30</v>
      </c>
      <c r="C165" s="46">
        <v>45733</v>
      </c>
      <c r="D165" s="31" t="s">
        <v>31</v>
      </c>
      <c r="E165" s="32" t="s">
        <v>32</v>
      </c>
      <c r="F165" s="30"/>
    </row>
    <row r="166" spans="1:6" ht="15.75" thickBot="1" x14ac:dyDescent="0.3">
      <c r="A166" s="36"/>
      <c r="B166" s="32" t="s">
        <v>33</v>
      </c>
      <c r="C166" s="47">
        <f>IF(C165="","",IF(AND(MONTH(C165)&gt;=1,MONTH(C165)&lt;=3),1,IF(AND(MONTH(C165)&gt;=4,MONTH(C165)&lt;=6),2,IF(AND(MONTH(C165)&gt;=7,MONTH(C165)&lt;=9),3,4))))</f>
        <v>1</v>
      </c>
      <c r="D166" s="36"/>
      <c r="E166" s="32" t="s">
        <v>34</v>
      </c>
      <c r="F166" s="30"/>
    </row>
    <row r="167" spans="1:6" ht="15.75" thickBot="1" x14ac:dyDescent="0.3">
      <c r="A167" s="36"/>
      <c r="B167" s="32" t="s">
        <v>35</v>
      </c>
      <c r="C167" s="46">
        <v>45741</v>
      </c>
      <c r="D167" s="36"/>
      <c r="E167" s="32" t="s">
        <v>36</v>
      </c>
      <c r="F167" s="30"/>
    </row>
    <row r="168" spans="1:6" ht="15.75" thickBot="1" x14ac:dyDescent="0.3">
      <c r="A168" s="36"/>
      <c r="B168" s="32" t="s">
        <v>33</v>
      </c>
      <c r="C168" s="47">
        <f>IF(C167="","",IF(AND(MONTH(C167)&gt;=1,MONTH(C167)&lt;=3),1,IF(AND(MONTH(C167)&gt;=4,MONTH(C167)&lt;=6),2,IF(AND(MONTH(C167)&gt;=7,MONTH(C167)&lt;=9),3,4))))</f>
        <v>1</v>
      </c>
      <c r="D168" s="36"/>
      <c r="E168" s="32" t="s">
        <v>37</v>
      </c>
      <c r="F168" s="30"/>
    </row>
    <row r="169" spans="1:6" ht="15.75" thickBot="1" x14ac:dyDescent="0.3">
      <c r="A169" s="48"/>
      <c r="B169" s="48"/>
      <c r="C169" s="48"/>
      <c r="D169" s="48"/>
      <c r="E169" s="48"/>
      <c r="F169" s="48"/>
    </row>
    <row r="170" spans="1:6" ht="15.75" thickBot="1" x14ac:dyDescent="0.3">
      <c r="A170" s="38" t="s">
        <v>38</v>
      </c>
      <c r="B170" s="38" t="s">
        <v>39</v>
      </c>
      <c r="C170" s="38" t="s">
        <v>40</v>
      </c>
      <c r="D170" s="38" t="s">
        <v>41</v>
      </c>
      <c r="E170" s="38" t="s">
        <v>42</v>
      </c>
      <c r="F170" s="38" t="s">
        <v>43</v>
      </c>
    </row>
    <row r="171" spans="1:6" x14ac:dyDescent="0.25">
      <c r="A171" s="39">
        <v>56112104</v>
      </c>
      <c r="B171" s="40" t="str">
        <f ca="1">IFERROR(INDEX(UNSPSCDes,MATCH(INDIRECT(ADDRESS(ROW(),COLUMN()-1,4)),UNSPSCCode,0)),"")</f>
        <v>Sillas para ejecutivos</v>
      </c>
      <c r="C171" s="39" t="s">
        <v>44</v>
      </c>
      <c r="D171" s="39">
        <v>6</v>
      </c>
      <c r="E171" s="42">
        <v>15017</v>
      </c>
      <c r="F171" s="43">
        <f ca="1">INDIRECT(ADDRESS(ROW(),COLUMN()-2,4))*INDIRECT(ADDRESS(ROW(),COLUMN()-1,4))</f>
        <v>90102</v>
      </c>
    </row>
    <row r="172" spans="1:6" x14ac:dyDescent="0.25">
      <c r="A172" s="39">
        <v>56101708</v>
      </c>
      <c r="B172" s="40" t="str">
        <f ca="1">IFERROR(INDEX(UNSPSCDes,MATCH(INDIRECT(ADDRESS(ROW(),COLUMN()-1,4)),UNSPSCCode,0)),"")</f>
        <v>Archivadores móviles</v>
      </c>
      <c r="C172" s="39" t="s">
        <v>44</v>
      </c>
      <c r="D172" s="39">
        <v>10</v>
      </c>
      <c r="E172" s="42">
        <v>9510.51</v>
      </c>
      <c r="F172" s="43">
        <f ca="1">INDIRECT(ADDRESS(ROW(),COLUMN()-2,4))*INDIRECT(ADDRESS(ROW(),COLUMN()-1,4))</f>
        <v>95105.1</v>
      </c>
    </row>
    <row r="173" spans="1:6" x14ac:dyDescent="0.25">
      <c r="A173" s="39">
        <v>56101708</v>
      </c>
      <c r="B173" s="40" t="str">
        <f ca="1">IFERROR(INDEX(UNSPSCDes,MATCH(INDIRECT(ADDRESS(ROW(),COLUMN()-1,4)),UNSPSCCode,0)),"")</f>
        <v>Archivadores móviles</v>
      </c>
      <c r="C173" s="39" t="s">
        <v>44</v>
      </c>
      <c r="D173" s="39">
        <v>10</v>
      </c>
      <c r="E173" s="42">
        <v>14220</v>
      </c>
      <c r="F173" s="43">
        <f ca="1">INDIRECT(ADDRESS(ROW(),COLUMN()-2,4))*INDIRECT(ADDRESS(ROW(),COLUMN()-1,4))</f>
        <v>142200</v>
      </c>
    </row>
    <row r="174" spans="1:6" x14ac:dyDescent="0.25">
      <c r="A174" s="39">
        <v>45111802</v>
      </c>
      <c r="B174" s="40" t="str">
        <f ca="1">IFERROR(INDEX(UNSPSCDes,MATCH(INDIRECT(ADDRESS(ROW(),COLUMN()-1,4)),UNSPSCCode,0)),"")</f>
        <v>Soportes para televisiones</v>
      </c>
      <c r="C174" s="39" t="s">
        <v>44</v>
      </c>
      <c r="D174" s="39">
        <v>1</v>
      </c>
      <c r="E174" s="42">
        <v>3000</v>
      </c>
      <c r="F174" s="43">
        <f ca="1">INDIRECT(ADDRESS(ROW(),COLUMN()-2,4))*INDIRECT(ADDRESS(ROW(),COLUMN()-1,4))</f>
        <v>3000</v>
      </c>
    </row>
    <row r="175" spans="1:6" x14ac:dyDescent="0.25">
      <c r="A175" s="39">
        <v>56101510</v>
      </c>
      <c r="B175" s="40" t="str">
        <f ca="1">IFERROR(INDEX(UNSPSCDes,MATCH(INDIRECT(ADDRESS(ROW(),COLUMN()-1,4)),UNSPSCCode,0)),"")</f>
        <v>Divisiones</v>
      </c>
      <c r="C175" s="39" t="s">
        <v>44</v>
      </c>
      <c r="D175" s="39">
        <v>10</v>
      </c>
      <c r="E175" s="42">
        <v>50000</v>
      </c>
      <c r="F175" s="43">
        <f ca="1">INDIRECT(ADDRESS(ROW(),COLUMN()-2,4))*INDIRECT(ADDRESS(ROW(),COLUMN()-1,4))</f>
        <v>500000</v>
      </c>
    </row>
    <row r="176" spans="1:6" x14ac:dyDescent="0.25">
      <c r="A176" s="48"/>
      <c r="B176" s="48"/>
      <c r="C176" s="48"/>
      <c r="D176" s="48"/>
      <c r="E176" s="44" t="s">
        <v>45</v>
      </c>
      <c r="F176" s="45">
        <f ca="1">SUM(Table311[MONTO TOTAL ESTIMADO])</f>
        <v>830407.1</v>
      </c>
    </row>
    <row r="177" spans="1:6" ht="17.25" thickBot="1" x14ac:dyDescent="0.3">
      <c r="A177" s="28"/>
      <c r="B177" s="28"/>
      <c r="C177" s="28"/>
      <c r="D177" s="28"/>
      <c r="E177" s="28"/>
      <c r="F177" s="28"/>
    </row>
    <row r="178" spans="1:6" ht="23.25" thickBot="1" x14ac:dyDescent="0.3">
      <c r="A178" s="29" t="s">
        <v>18</v>
      </c>
      <c r="B178" s="29" t="s">
        <v>19</v>
      </c>
      <c r="C178" s="29" t="s">
        <v>20</v>
      </c>
      <c r="D178" s="29" t="s">
        <v>21</v>
      </c>
      <c r="E178" s="29" t="s">
        <v>22</v>
      </c>
      <c r="F178" s="29" t="s">
        <v>23</v>
      </c>
    </row>
    <row r="179" spans="1:6" ht="23.25" thickBot="1" x14ac:dyDescent="0.3">
      <c r="A179" s="30" t="s">
        <v>63</v>
      </c>
      <c r="B179" s="30" t="s">
        <v>60</v>
      </c>
      <c r="C179" s="30" t="s">
        <v>26</v>
      </c>
      <c r="D179" s="30" t="s">
        <v>27</v>
      </c>
      <c r="E179" s="30" t="s">
        <v>48</v>
      </c>
      <c r="F179" s="30"/>
    </row>
    <row r="180" spans="1:6" ht="15.75" thickBot="1" x14ac:dyDescent="0.3">
      <c r="A180" s="31" t="s">
        <v>29</v>
      </c>
      <c r="B180" s="32" t="s">
        <v>30</v>
      </c>
      <c r="C180" s="46">
        <v>45754</v>
      </c>
      <c r="D180" s="31" t="s">
        <v>31</v>
      </c>
      <c r="E180" s="32" t="s">
        <v>32</v>
      </c>
      <c r="F180" s="30"/>
    </row>
    <row r="181" spans="1:6" ht="15.75" thickBot="1" x14ac:dyDescent="0.3">
      <c r="A181" s="36"/>
      <c r="B181" s="32" t="s">
        <v>33</v>
      </c>
      <c r="C181" s="47">
        <f>IF(C180="","",IF(AND(MONTH(C180)&gt;=1,MONTH(C180)&lt;=3),1,IF(AND(MONTH(C180)&gt;=4,MONTH(C180)&lt;=6),2,IF(AND(MONTH(C180)&gt;=7,MONTH(C180)&lt;=9),3,4))))</f>
        <v>2</v>
      </c>
      <c r="D181" s="36"/>
      <c r="E181" s="32" t="s">
        <v>34</v>
      </c>
      <c r="F181" s="30"/>
    </row>
    <row r="182" spans="1:6" ht="15.75" thickBot="1" x14ac:dyDescent="0.3">
      <c r="A182" s="36"/>
      <c r="B182" s="32" t="s">
        <v>35</v>
      </c>
      <c r="C182" s="46">
        <v>45761</v>
      </c>
      <c r="D182" s="36"/>
      <c r="E182" s="32" t="s">
        <v>36</v>
      </c>
      <c r="F182" s="30"/>
    </row>
    <row r="183" spans="1:6" ht="15.75" thickBot="1" x14ac:dyDescent="0.3">
      <c r="A183" s="36"/>
      <c r="B183" s="32" t="s">
        <v>33</v>
      </c>
      <c r="C183" s="47">
        <f>IF(C182="","",IF(AND(MONTH(C182)&gt;=1,MONTH(C182)&lt;=3),1,IF(AND(MONTH(C182)&gt;=4,MONTH(C182)&lt;=6),2,IF(AND(MONTH(C182)&gt;=7,MONTH(C182)&lt;=9),3,4))))</f>
        <v>2</v>
      </c>
      <c r="D183" s="36"/>
      <c r="E183" s="32" t="s">
        <v>37</v>
      </c>
      <c r="F183" s="30"/>
    </row>
    <row r="184" spans="1:6" ht="15.75" thickBot="1" x14ac:dyDescent="0.3">
      <c r="A184" s="48"/>
      <c r="B184" s="48"/>
      <c r="C184" s="48"/>
      <c r="D184" s="48"/>
      <c r="E184" s="48"/>
      <c r="F184" s="48"/>
    </row>
    <row r="185" spans="1:6" ht="15.75" thickBot="1" x14ac:dyDescent="0.3">
      <c r="A185" s="38" t="s">
        <v>38</v>
      </c>
      <c r="B185" s="38" t="s">
        <v>39</v>
      </c>
      <c r="C185" s="38" t="s">
        <v>40</v>
      </c>
      <c r="D185" s="38" t="s">
        <v>41</v>
      </c>
      <c r="E185" s="38" t="s">
        <v>42</v>
      </c>
      <c r="F185" s="38" t="s">
        <v>43</v>
      </c>
    </row>
    <row r="186" spans="1:6" x14ac:dyDescent="0.25">
      <c r="A186" s="39">
        <v>25172504</v>
      </c>
      <c r="B186" s="40" t="str">
        <f t="shared" ref="B186:B192" ca="1" si="8">IFERROR(INDEX(UNSPSCDes,MATCH(INDIRECT(ADDRESS(ROW(),COLUMN()-1,4)),UNSPSCCode,0)),"")</f>
        <v>Llantas para automóviles o camionetas</v>
      </c>
      <c r="C186" s="39" t="s">
        <v>44</v>
      </c>
      <c r="D186" s="39">
        <v>4</v>
      </c>
      <c r="E186" s="42">
        <v>9000</v>
      </c>
      <c r="F186" s="43">
        <f t="shared" ref="F186:F192" ca="1" si="9">INDIRECT(ADDRESS(ROW(),COLUMN()-2,4))*INDIRECT(ADDRESS(ROW(),COLUMN()-1,4))</f>
        <v>36000</v>
      </c>
    </row>
    <row r="187" spans="1:6" x14ac:dyDescent="0.25">
      <c r="A187" s="39">
        <v>25172504</v>
      </c>
      <c r="B187" s="40" t="str">
        <f t="shared" ca="1" si="8"/>
        <v>Llantas para automóviles o camionetas</v>
      </c>
      <c r="C187" s="39" t="s">
        <v>44</v>
      </c>
      <c r="D187" s="39">
        <v>4</v>
      </c>
      <c r="E187" s="42">
        <v>10900</v>
      </c>
      <c r="F187" s="43">
        <f t="shared" ca="1" si="9"/>
        <v>43600</v>
      </c>
    </row>
    <row r="188" spans="1:6" x14ac:dyDescent="0.25">
      <c r="A188" s="39">
        <v>25172504</v>
      </c>
      <c r="B188" s="40" t="str">
        <f t="shared" ca="1" si="8"/>
        <v>Llantas para automóviles o camionetas</v>
      </c>
      <c r="C188" s="39" t="s">
        <v>44</v>
      </c>
      <c r="D188" s="39">
        <v>4</v>
      </c>
      <c r="E188" s="42">
        <v>6952</v>
      </c>
      <c r="F188" s="43">
        <f t="shared" ca="1" si="9"/>
        <v>27808</v>
      </c>
    </row>
    <row r="189" spans="1:6" x14ac:dyDescent="0.25">
      <c r="A189" s="39">
        <v>26111703</v>
      </c>
      <c r="B189" s="40" t="str">
        <f t="shared" ca="1" si="8"/>
        <v>Baterías para vehículos</v>
      </c>
      <c r="C189" s="39" t="s">
        <v>44</v>
      </c>
      <c r="D189" s="39">
        <v>4</v>
      </c>
      <c r="E189" s="42">
        <v>10500</v>
      </c>
      <c r="F189" s="43">
        <f t="shared" ca="1" si="9"/>
        <v>42000</v>
      </c>
    </row>
    <row r="190" spans="1:6" x14ac:dyDescent="0.25">
      <c r="A190" s="39">
        <v>25172504</v>
      </c>
      <c r="B190" s="40" t="str">
        <f t="shared" ca="1" si="8"/>
        <v>Llantas para automóviles o camionetas</v>
      </c>
      <c r="C190" s="39" t="s">
        <v>44</v>
      </c>
      <c r="D190" s="39">
        <v>6</v>
      </c>
      <c r="E190" s="42">
        <v>10900</v>
      </c>
      <c r="F190" s="43">
        <f t="shared" ca="1" si="9"/>
        <v>65400</v>
      </c>
    </row>
    <row r="191" spans="1:6" x14ac:dyDescent="0.25">
      <c r="A191" s="39">
        <v>25172504</v>
      </c>
      <c r="B191" s="40" t="str">
        <f t="shared" ca="1" si="8"/>
        <v>Llantas para automóviles o camionetas</v>
      </c>
      <c r="C191" s="39" t="s">
        <v>44</v>
      </c>
      <c r="D191" s="39">
        <v>4</v>
      </c>
      <c r="E191" s="42">
        <v>9000</v>
      </c>
      <c r="F191" s="43">
        <f t="shared" ca="1" si="9"/>
        <v>36000</v>
      </c>
    </row>
    <row r="192" spans="1:6" x14ac:dyDescent="0.25">
      <c r="A192" s="39"/>
      <c r="B192" s="40" t="str">
        <f t="shared" ca="1" si="8"/>
        <v/>
      </c>
      <c r="C192" s="39"/>
      <c r="D192" s="39"/>
      <c r="E192" s="42"/>
      <c r="F192" s="43">
        <f t="shared" ca="1" si="9"/>
        <v>0</v>
      </c>
    </row>
    <row r="193" spans="1:6" x14ac:dyDescent="0.25">
      <c r="A193" s="48"/>
      <c r="B193" s="48"/>
      <c r="C193" s="48"/>
      <c r="D193" s="48"/>
      <c r="E193" s="44" t="s">
        <v>45</v>
      </c>
      <c r="F193" s="45">
        <f ca="1">SUM(Table312[MONTO TOTAL ESTIMADO])</f>
        <v>250808</v>
      </c>
    </row>
    <row r="194" spans="1:6" ht="17.25" thickBot="1" x14ac:dyDescent="0.3">
      <c r="A194" s="28"/>
      <c r="B194" s="28"/>
      <c r="C194" s="28"/>
      <c r="D194" s="28"/>
      <c r="E194" s="28"/>
      <c r="F194" s="28"/>
    </row>
    <row r="195" spans="1:6" ht="23.25" thickBot="1" x14ac:dyDescent="0.3">
      <c r="A195" s="29" t="s">
        <v>18</v>
      </c>
      <c r="B195" s="29" t="s">
        <v>19</v>
      </c>
      <c r="C195" s="29" t="s">
        <v>20</v>
      </c>
      <c r="D195" s="29" t="s">
        <v>21</v>
      </c>
      <c r="E195" s="29" t="s">
        <v>22</v>
      </c>
      <c r="F195" s="29" t="s">
        <v>23</v>
      </c>
    </row>
    <row r="196" spans="1:6" ht="15.75" thickBot="1" x14ac:dyDescent="0.3">
      <c r="A196" s="30" t="s">
        <v>64</v>
      </c>
      <c r="B196" s="30" t="s">
        <v>60</v>
      </c>
      <c r="C196" s="30" t="s">
        <v>50</v>
      </c>
      <c r="D196" s="30" t="s">
        <v>27</v>
      </c>
      <c r="E196" s="30" t="s">
        <v>48</v>
      </c>
      <c r="F196" s="30"/>
    </row>
    <row r="197" spans="1:6" ht="15.75" thickBot="1" x14ac:dyDescent="0.3">
      <c r="A197" s="31" t="s">
        <v>29</v>
      </c>
      <c r="B197" s="32" t="s">
        <v>30</v>
      </c>
      <c r="C197" s="46">
        <v>45761</v>
      </c>
      <c r="D197" s="31" t="s">
        <v>31</v>
      </c>
      <c r="E197" s="32" t="s">
        <v>32</v>
      </c>
      <c r="F197" s="30"/>
    </row>
    <row r="198" spans="1:6" ht="15.75" thickBot="1" x14ac:dyDescent="0.3">
      <c r="A198" s="36"/>
      <c r="B198" s="32" t="s">
        <v>33</v>
      </c>
      <c r="C198" s="47">
        <f>IF(C197="","",IF(AND(MONTH(C197)&gt;=1,MONTH(C197)&lt;=3),1,IF(AND(MONTH(C197)&gt;=4,MONTH(C197)&lt;=6),2,IF(AND(MONTH(C197)&gt;=7,MONTH(C197)&lt;=9),3,4))))</f>
        <v>2</v>
      </c>
      <c r="D198" s="36"/>
      <c r="E198" s="32" t="s">
        <v>34</v>
      </c>
      <c r="F198" s="30"/>
    </row>
    <row r="199" spans="1:6" ht="15.75" thickBot="1" x14ac:dyDescent="0.3">
      <c r="A199" s="36"/>
      <c r="B199" s="32" t="s">
        <v>35</v>
      </c>
      <c r="C199" s="46">
        <v>45769</v>
      </c>
      <c r="D199" s="36"/>
      <c r="E199" s="32" t="s">
        <v>36</v>
      </c>
      <c r="F199" s="30"/>
    </row>
    <row r="200" spans="1:6" ht="15.75" thickBot="1" x14ac:dyDescent="0.3">
      <c r="A200" s="36"/>
      <c r="B200" s="32" t="s">
        <v>33</v>
      </c>
      <c r="C200" s="47">
        <f>IF(C199="","",IF(AND(MONTH(C199)&gt;=1,MONTH(C199)&lt;=3),1,IF(AND(MONTH(C199)&gt;=4,MONTH(C199)&lt;=6),2,IF(AND(MONTH(C199)&gt;=7,MONTH(C199)&lt;=9),3,4))))</f>
        <v>2</v>
      </c>
      <c r="D200" s="36"/>
      <c r="E200" s="32" t="s">
        <v>37</v>
      </c>
      <c r="F200" s="30"/>
    </row>
    <row r="201" spans="1:6" ht="15.75" thickBot="1" x14ac:dyDescent="0.3">
      <c r="A201" s="48"/>
      <c r="B201" s="48"/>
      <c r="C201" s="48"/>
      <c r="D201" s="48"/>
      <c r="E201" s="48"/>
      <c r="F201" s="48"/>
    </row>
    <row r="202" spans="1:6" ht="15.75" thickBot="1" x14ac:dyDescent="0.3">
      <c r="A202" s="38" t="s">
        <v>38</v>
      </c>
      <c r="B202" s="38" t="s">
        <v>39</v>
      </c>
      <c r="C202" s="38" t="s">
        <v>40</v>
      </c>
      <c r="D202" s="38" t="s">
        <v>41</v>
      </c>
      <c r="E202" s="38" t="s">
        <v>42</v>
      </c>
      <c r="F202" s="38" t="s">
        <v>43</v>
      </c>
    </row>
    <row r="203" spans="1:6" x14ac:dyDescent="0.25">
      <c r="A203" s="39">
        <v>80141607</v>
      </c>
      <c r="B203" s="40" t="str">
        <f ca="1">IFERROR(INDEX(UNSPSCDes,MATCH(INDIRECT(ADDRESS(ROW(),COLUMN()-1,4)),UNSPSCCode,0)),"")</f>
        <v>Gestión de eventos</v>
      </c>
      <c r="C203" s="39" t="s">
        <v>44</v>
      </c>
      <c r="D203" s="39">
        <v>1</v>
      </c>
      <c r="E203" s="42">
        <v>1000000</v>
      </c>
      <c r="F203" s="43">
        <f ca="1">INDIRECT(ADDRESS(ROW(),COLUMN()-2,4))*INDIRECT(ADDRESS(ROW(),COLUMN()-1,4))</f>
        <v>1000000</v>
      </c>
    </row>
    <row r="204" spans="1:6" x14ac:dyDescent="0.25">
      <c r="A204" s="48"/>
      <c r="B204" s="48"/>
      <c r="C204" s="48"/>
      <c r="D204" s="48"/>
      <c r="E204" s="44" t="s">
        <v>45</v>
      </c>
      <c r="F204" s="45">
        <f ca="1">SUM(Table313[MONTO TOTAL ESTIMADO])</f>
        <v>1000000</v>
      </c>
    </row>
    <row r="205" spans="1:6" ht="17.25" thickBot="1" x14ac:dyDescent="0.3">
      <c r="A205" s="28"/>
      <c r="B205" s="28"/>
      <c r="C205" s="28"/>
      <c r="D205" s="28"/>
      <c r="E205" s="28"/>
      <c r="F205" s="28"/>
    </row>
    <row r="206" spans="1:6" ht="23.25" thickBot="1" x14ac:dyDescent="0.3">
      <c r="A206" s="29" t="s">
        <v>18</v>
      </c>
      <c r="B206" s="29" t="s">
        <v>19</v>
      </c>
      <c r="C206" s="29" t="s">
        <v>20</v>
      </c>
      <c r="D206" s="29" t="s">
        <v>21</v>
      </c>
      <c r="E206" s="29" t="s">
        <v>22</v>
      </c>
      <c r="F206" s="29" t="s">
        <v>23</v>
      </c>
    </row>
    <row r="207" spans="1:6" ht="15.75" thickBot="1" x14ac:dyDescent="0.3">
      <c r="A207" s="30" t="s">
        <v>65</v>
      </c>
      <c r="B207" s="30" t="s">
        <v>60</v>
      </c>
      <c r="C207" s="30" t="s">
        <v>26</v>
      </c>
      <c r="D207" s="30" t="s">
        <v>47</v>
      </c>
      <c r="E207" s="30" t="s">
        <v>66</v>
      </c>
      <c r="F207" s="30"/>
    </row>
    <row r="208" spans="1:6" ht="15.75" thickBot="1" x14ac:dyDescent="0.3">
      <c r="A208" s="31" t="s">
        <v>29</v>
      </c>
      <c r="B208" s="32" t="s">
        <v>30</v>
      </c>
      <c r="C208" s="46">
        <v>45845</v>
      </c>
      <c r="D208" s="31" t="s">
        <v>31</v>
      </c>
      <c r="E208" s="32" t="s">
        <v>32</v>
      </c>
      <c r="F208" s="30"/>
    </row>
    <row r="209" spans="1:6" ht="15.75" thickBot="1" x14ac:dyDescent="0.3">
      <c r="A209" s="36"/>
      <c r="B209" s="32" t="s">
        <v>33</v>
      </c>
      <c r="C209" s="47">
        <f>IF(C208="","",IF(AND(MONTH(C208)&gt;=1,MONTH(C208)&lt;=3),1,IF(AND(MONTH(C208)&gt;=4,MONTH(C208)&lt;=6),2,IF(AND(MONTH(C208)&gt;=7,MONTH(C208)&lt;=9),3,4))))</f>
        <v>3</v>
      </c>
      <c r="D209" s="36"/>
      <c r="E209" s="32" t="s">
        <v>34</v>
      </c>
      <c r="F209" s="30"/>
    </row>
    <row r="210" spans="1:6" ht="15.75" thickBot="1" x14ac:dyDescent="0.3">
      <c r="A210" s="36"/>
      <c r="B210" s="32" t="s">
        <v>35</v>
      </c>
      <c r="C210" s="46">
        <v>45846</v>
      </c>
      <c r="D210" s="36"/>
      <c r="E210" s="32" t="s">
        <v>36</v>
      </c>
      <c r="F210" s="30"/>
    </row>
    <row r="211" spans="1:6" ht="15.75" thickBot="1" x14ac:dyDescent="0.3">
      <c r="A211" s="36"/>
      <c r="B211" s="32" t="s">
        <v>33</v>
      </c>
      <c r="C211" s="47">
        <f>IF(C210="","",IF(AND(MONTH(C210)&gt;=1,MONTH(C210)&lt;=3),1,IF(AND(MONTH(C210)&gt;=4,MONTH(C210)&lt;=6),2,IF(AND(MONTH(C210)&gt;=7,MONTH(C210)&lt;=9),3,4))))</f>
        <v>3</v>
      </c>
      <c r="D211" s="36"/>
      <c r="E211" s="32" t="s">
        <v>37</v>
      </c>
      <c r="F211" s="30"/>
    </row>
    <row r="212" spans="1:6" ht="15.75" thickBot="1" x14ac:dyDescent="0.3">
      <c r="A212" s="48"/>
      <c r="B212" s="48"/>
      <c r="C212" s="48"/>
      <c r="D212" s="48"/>
      <c r="E212" s="48"/>
      <c r="F212" s="48"/>
    </row>
    <row r="213" spans="1:6" ht="15.75" thickBot="1" x14ac:dyDescent="0.3">
      <c r="A213" s="38" t="s">
        <v>38</v>
      </c>
      <c r="B213" s="38" t="s">
        <v>39</v>
      </c>
      <c r="C213" s="38" t="s">
        <v>40</v>
      </c>
      <c r="D213" s="38" t="s">
        <v>41</v>
      </c>
      <c r="E213" s="38" t="s">
        <v>42</v>
      </c>
      <c r="F213" s="38" t="s">
        <v>43</v>
      </c>
    </row>
    <row r="214" spans="1:6" x14ac:dyDescent="0.25">
      <c r="A214" s="39">
        <v>26111702</v>
      </c>
      <c r="B214" s="40" t="str">
        <f t="shared" ref="B214:B221" ca="1" si="10">IFERROR(INDEX(UNSPSCDes,MATCH(INDIRECT(ADDRESS(ROW(),COLUMN()-1,4)),UNSPSCCode,0)),"")</f>
        <v>Pilas alcalinas</v>
      </c>
      <c r="C214" s="39" t="s">
        <v>53</v>
      </c>
      <c r="D214" s="39">
        <v>4</v>
      </c>
      <c r="E214" s="42">
        <v>700</v>
      </c>
      <c r="F214" s="43">
        <f t="shared" ref="F214:F221" ca="1" si="11">INDIRECT(ADDRESS(ROW(),COLUMN()-2,4))*INDIRECT(ADDRESS(ROW(),COLUMN()-1,4))</f>
        <v>2800</v>
      </c>
    </row>
    <row r="215" spans="1:6" x14ac:dyDescent="0.25">
      <c r="A215" s="39">
        <v>39101605</v>
      </c>
      <c r="B215" s="40" t="str">
        <f t="shared" ca="1" si="10"/>
        <v>Lámparas fluorescentes</v>
      </c>
      <c r="C215" s="39" t="s">
        <v>44</v>
      </c>
      <c r="D215" s="39">
        <v>12</v>
      </c>
      <c r="E215" s="42">
        <v>225</v>
      </c>
      <c r="F215" s="43">
        <f t="shared" ca="1" si="11"/>
        <v>2700</v>
      </c>
    </row>
    <row r="216" spans="1:6" x14ac:dyDescent="0.25">
      <c r="A216" s="39">
        <v>40141610</v>
      </c>
      <c r="B216" s="40" t="str">
        <f t="shared" ca="1" si="10"/>
        <v>Válvulas de flotación</v>
      </c>
      <c r="C216" s="39" t="s">
        <v>44</v>
      </c>
      <c r="D216" s="39">
        <v>3</v>
      </c>
      <c r="E216" s="42">
        <v>984</v>
      </c>
      <c r="F216" s="43">
        <f t="shared" ca="1" si="11"/>
        <v>2952</v>
      </c>
    </row>
    <row r="217" spans="1:6" x14ac:dyDescent="0.25">
      <c r="A217" s="39">
        <v>40141702</v>
      </c>
      <c r="B217" s="40" t="str">
        <f t="shared" ca="1" si="10"/>
        <v>Grifos</v>
      </c>
      <c r="C217" s="39" t="s">
        <v>44</v>
      </c>
      <c r="D217" s="39">
        <v>2</v>
      </c>
      <c r="E217" s="42">
        <v>2320</v>
      </c>
      <c r="F217" s="43">
        <f t="shared" ca="1" si="11"/>
        <v>4640</v>
      </c>
    </row>
    <row r="218" spans="1:6" x14ac:dyDescent="0.25">
      <c r="A218" s="39">
        <v>40141702</v>
      </c>
      <c r="B218" s="40" t="str">
        <f t="shared" ca="1" si="10"/>
        <v>Grifos</v>
      </c>
      <c r="C218" s="39" t="s">
        <v>44</v>
      </c>
      <c r="D218" s="39">
        <v>2</v>
      </c>
      <c r="E218" s="42">
        <v>602</v>
      </c>
      <c r="F218" s="43">
        <f t="shared" ca="1" si="11"/>
        <v>1204</v>
      </c>
    </row>
    <row r="219" spans="1:6" x14ac:dyDescent="0.25">
      <c r="A219" s="39">
        <v>55121617</v>
      </c>
      <c r="B219" s="40" t="str">
        <f t="shared" ca="1" si="10"/>
        <v>Protectores de etiquetas</v>
      </c>
      <c r="C219" s="39" t="s">
        <v>44</v>
      </c>
      <c r="D219" s="39">
        <v>3</v>
      </c>
      <c r="E219" s="42">
        <v>718</v>
      </c>
      <c r="F219" s="43">
        <f t="shared" ca="1" si="11"/>
        <v>2154</v>
      </c>
    </row>
    <row r="220" spans="1:6" x14ac:dyDescent="0.25">
      <c r="A220" s="39">
        <v>31162407</v>
      </c>
      <c r="B220" s="40" t="str">
        <f t="shared" ca="1" si="10"/>
        <v>Pestillo</v>
      </c>
      <c r="C220" s="39" t="s">
        <v>44</v>
      </c>
      <c r="D220" s="39">
        <v>6</v>
      </c>
      <c r="E220" s="42">
        <v>1965</v>
      </c>
      <c r="F220" s="43">
        <f t="shared" ca="1" si="11"/>
        <v>11790</v>
      </c>
    </row>
    <row r="221" spans="1:6" x14ac:dyDescent="0.25">
      <c r="A221" s="39">
        <v>31211501</v>
      </c>
      <c r="B221" s="40" t="str">
        <f t="shared" ca="1" si="10"/>
        <v>Pinturas de esmalte</v>
      </c>
      <c r="C221" s="39" t="s">
        <v>44</v>
      </c>
      <c r="D221" s="39">
        <v>6</v>
      </c>
      <c r="E221" s="42">
        <v>8000</v>
      </c>
      <c r="F221" s="43">
        <f t="shared" ca="1" si="11"/>
        <v>48000</v>
      </c>
    </row>
    <row r="222" spans="1:6" x14ac:dyDescent="0.25">
      <c r="A222" s="48"/>
      <c r="B222" s="48"/>
      <c r="C222" s="48"/>
      <c r="D222" s="48"/>
      <c r="E222" s="44" t="s">
        <v>45</v>
      </c>
      <c r="F222" s="45">
        <f ca="1">SUM(Table314[MONTO TOTAL ESTIMADO])</f>
        <v>76240</v>
      </c>
    </row>
    <row r="223" spans="1:6" ht="17.25" thickBot="1" x14ac:dyDescent="0.3">
      <c r="A223" s="28"/>
      <c r="B223" s="28"/>
      <c r="C223" s="28"/>
      <c r="D223" s="28"/>
      <c r="E223" s="28"/>
      <c r="F223" s="28"/>
    </row>
    <row r="224" spans="1:6" ht="23.25" thickBot="1" x14ac:dyDescent="0.3">
      <c r="A224" s="29" t="s">
        <v>18</v>
      </c>
      <c r="B224" s="29" t="s">
        <v>19</v>
      </c>
      <c r="C224" s="29" t="s">
        <v>20</v>
      </c>
      <c r="D224" s="29" t="s">
        <v>21</v>
      </c>
      <c r="E224" s="29" t="s">
        <v>22</v>
      </c>
      <c r="F224" s="29" t="s">
        <v>23</v>
      </c>
    </row>
    <row r="225" spans="1:6" ht="15.75" thickBot="1" x14ac:dyDescent="0.3">
      <c r="A225" s="30" t="s">
        <v>59</v>
      </c>
      <c r="B225" s="30" t="s">
        <v>60</v>
      </c>
      <c r="C225" s="30" t="s">
        <v>26</v>
      </c>
      <c r="D225" s="30" t="s">
        <v>47</v>
      </c>
      <c r="E225" s="30" t="s">
        <v>66</v>
      </c>
      <c r="F225" s="30"/>
    </row>
    <row r="226" spans="1:6" ht="15.75" thickBot="1" x14ac:dyDescent="0.3">
      <c r="A226" s="31" t="s">
        <v>29</v>
      </c>
      <c r="B226" s="32" t="s">
        <v>30</v>
      </c>
      <c r="C226" s="46">
        <v>45931</v>
      </c>
      <c r="D226" s="31" t="s">
        <v>31</v>
      </c>
      <c r="E226" s="32" t="s">
        <v>32</v>
      </c>
      <c r="F226" s="30"/>
    </row>
    <row r="227" spans="1:6" ht="15.75" thickBot="1" x14ac:dyDescent="0.3">
      <c r="A227" s="36"/>
      <c r="B227" s="32" t="s">
        <v>33</v>
      </c>
      <c r="C227" s="47">
        <f>IF(C226="","",IF(AND(MONTH(C226)&gt;=1,MONTH(C226)&lt;=3),1,IF(AND(MONTH(C226)&gt;=4,MONTH(C226)&lt;=6),2,IF(AND(MONTH(C226)&gt;=7,MONTH(C226)&lt;=9),3,4))))</f>
        <v>4</v>
      </c>
      <c r="D227" s="36"/>
      <c r="E227" s="32" t="s">
        <v>34</v>
      </c>
      <c r="F227" s="30"/>
    </row>
    <row r="228" spans="1:6" ht="15.75" thickBot="1" x14ac:dyDescent="0.3">
      <c r="A228" s="36"/>
      <c r="B228" s="32" t="s">
        <v>35</v>
      </c>
      <c r="C228" s="46">
        <v>45932</v>
      </c>
      <c r="D228" s="36"/>
      <c r="E228" s="32" t="s">
        <v>36</v>
      </c>
      <c r="F228" s="30"/>
    </row>
    <row r="229" spans="1:6" ht="15.75" thickBot="1" x14ac:dyDescent="0.3">
      <c r="A229" s="36"/>
      <c r="B229" s="32" t="s">
        <v>33</v>
      </c>
      <c r="C229" s="47">
        <f>IF(C228="","",IF(AND(MONTH(C228)&gt;=1,MONTH(C228)&lt;=3),1,IF(AND(MONTH(C228)&gt;=4,MONTH(C228)&lt;=6),2,IF(AND(MONTH(C228)&gt;=7,MONTH(C228)&lt;=9),3,4))))</f>
        <v>4</v>
      </c>
      <c r="D229" s="36"/>
      <c r="E229" s="32" t="s">
        <v>37</v>
      </c>
      <c r="F229" s="30"/>
    </row>
    <row r="230" spans="1:6" ht="15.75" thickBot="1" x14ac:dyDescent="0.3">
      <c r="A230" s="48"/>
      <c r="B230" s="48"/>
      <c r="C230" s="48"/>
      <c r="D230" s="48"/>
      <c r="E230" s="48"/>
      <c r="F230" s="48"/>
    </row>
    <row r="231" spans="1:6" ht="15.75" thickBot="1" x14ac:dyDescent="0.3">
      <c r="A231" s="38" t="s">
        <v>38</v>
      </c>
      <c r="B231" s="38" t="s">
        <v>39</v>
      </c>
      <c r="C231" s="38" t="s">
        <v>40</v>
      </c>
      <c r="D231" s="38" t="s">
        <v>41</v>
      </c>
      <c r="E231" s="38" t="s">
        <v>42</v>
      </c>
      <c r="F231" s="38" t="s">
        <v>43</v>
      </c>
    </row>
    <row r="232" spans="1:6" x14ac:dyDescent="0.25">
      <c r="A232" s="39">
        <v>50161509</v>
      </c>
      <c r="B232" s="40" t="str">
        <f t="shared" ref="B232:B239" ca="1" si="12">IFERROR(INDEX(UNSPSCDes,MATCH(INDIRECT(ADDRESS(ROW(),COLUMN()-1,4)),UNSPSCCode,0)),"")</f>
        <v>Azucares naturales o productos endulzantes</v>
      </c>
      <c r="C232" s="39" t="s">
        <v>44</v>
      </c>
      <c r="D232" s="39">
        <v>10</v>
      </c>
      <c r="E232" s="42">
        <v>281</v>
      </c>
      <c r="F232" s="43">
        <f t="shared" ref="F232:F239" ca="1" si="13">INDIRECT(ADDRESS(ROW(),COLUMN()-2,4))*INDIRECT(ADDRESS(ROW(),COLUMN()-1,4))</f>
        <v>2810</v>
      </c>
    </row>
    <row r="233" spans="1:6" x14ac:dyDescent="0.25">
      <c r="A233" s="39">
        <v>50161814</v>
      </c>
      <c r="B233" s="40" t="str">
        <f t="shared" ca="1" si="12"/>
        <v>Azúcar o sustituto de azúcar, confite</v>
      </c>
      <c r="C233" s="39" t="s">
        <v>44</v>
      </c>
      <c r="D233" s="39">
        <v>10</v>
      </c>
      <c r="E233" s="42">
        <v>153</v>
      </c>
      <c r="F233" s="43">
        <f t="shared" ca="1" si="13"/>
        <v>1530</v>
      </c>
    </row>
    <row r="234" spans="1:6" x14ac:dyDescent="0.25">
      <c r="A234" s="39">
        <v>50201706</v>
      </c>
      <c r="B234" s="40" t="str">
        <f t="shared" ca="1" si="12"/>
        <v>Café</v>
      </c>
      <c r="C234" s="39" t="s">
        <v>53</v>
      </c>
      <c r="D234" s="39">
        <v>100</v>
      </c>
      <c r="E234" s="42">
        <v>347</v>
      </c>
      <c r="F234" s="43">
        <f t="shared" ca="1" si="13"/>
        <v>34700</v>
      </c>
    </row>
    <row r="235" spans="1:6" x14ac:dyDescent="0.25">
      <c r="A235" s="39">
        <v>50201714</v>
      </c>
      <c r="B235" s="40" t="str">
        <f t="shared" ca="1" si="12"/>
        <v>Cremas no lácteas</v>
      </c>
      <c r="C235" s="39" t="s">
        <v>44</v>
      </c>
      <c r="D235" s="39">
        <v>5</v>
      </c>
      <c r="E235" s="42">
        <v>515</v>
      </c>
      <c r="F235" s="43">
        <f t="shared" ca="1" si="13"/>
        <v>2575</v>
      </c>
    </row>
    <row r="236" spans="1:6" x14ac:dyDescent="0.25">
      <c r="A236" s="39">
        <v>50171707</v>
      </c>
      <c r="B236" s="40" t="str">
        <f t="shared" ca="1" si="12"/>
        <v>Vinagres</v>
      </c>
      <c r="C236" s="39" t="s">
        <v>58</v>
      </c>
      <c r="D236" s="39">
        <v>4</v>
      </c>
      <c r="E236" s="42">
        <v>445</v>
      </c>
      <c r="F236" s="43">
        <f t="shared" ca="1" si="13"/>
        <v>1780</v>
      </c>
    </row>
    <row r="237" spans="1:6" x14ac:dyDescent="0.25">
      <c r="A237" s="39">
        <v>50201711</v>
      </c>
      <c r="B237" s="40" t="str">
        <f t="shared" ca="1" si="12"/>
        <v>Té instantáneo</v>
      </c>
      <c r="C237" s="39" t="s">
        <v>52</v>
      </c>
      <c r="D237" s="39">
        <v>30</v>
      </c>
      <c r="E237" s="42">
        <v>130</v>
      </c>
      <c r="F237" s="43">
        <f t="shared" ca="1" si="13"/>
        <v>3900</v>
      </c>
    </row>
    <row r="238" spans="1:6" x14ac:dyDescent="0.25">
      <c r="A238" s="39">
        <v>50131701</v>
      </c>
      <c r="B238" s="40" t="str">
        <f t="shared" ca="1" si="12"/>
        <v>Productos de leche o mantequilla frescos</v>
      </c>
      <c r="C238" s="39" t="s">
        <v>44</v>
      </c>
      <c r="D238" s="39">
        <v>4</v>
      </c>
      <c r="E238" s="42">
        <v>2270</v>
      </c>
      <c r="F238" s="43">
        <f t="shared" ca="1" si="13"/>
        <v>9080</v>
      </c>
    </row>
    <row r="239" spans="1:6" x14ac:dyDescent="0.25">
      <c r="A239" s="39">
        <v>50202301</v>
      </c>
      <c r="B239" s="40" t="str">
        <f t="shared" ca="1" si="12"/>
        <v>Agua</v>
      </c>
      <c r="C239" s="39" t="s">
        <v>53</v>
      </c>
      <c r="D239" s="39">
        <v>60</v>
      </c>
      <c r="E239" s="42">
        <v>330</v>
      </c>
      <c r="F239" s="43">
        <f t="shared" ca="1" si="13"/>
        <v>19800</v>
      </c>
    </row>
    <row r="240" spans="1:6" x14ac:dyDescent="0.25">
      <c r="A240" s="48"/>
      <c r="B240" s="48"/>
      <c r="C240" s="48"/>
      <c r="D240" s="48"/>
      <c r="E240" s="44" t="s">
        <v>45</v>
      </c>
      <c r="F240" s="45">
        <f ca="1">SUM(Table315[MONTO TOTAL ESTIMADO])</f>
        <v>76175</v>
      </c>
    </row>
    <row r="241" spans="1:6" ht="17.25" thickBot="1" x14ac:dyDescent="0.3">
      <c r="A241" s="28"/>
      <c r="B241" s="28"/>
      <c r="C241" s="28"/>
      <c r="D241" s="28"/>
      <c r="E241" s="28"/>
      <c r="F241" s="28"/>
    </row>
    <row r="242" spans="1:6" ht="23.25" thickBot="1" x14ac:dyDescent="0.3">
      <c r="A242" s="29" t="s">
        <v>18</v>
      </c>
      <c r="B242" s="29" t="s">
        <v>19</v>
      </c>
      <c r="C242" s="29" t="s">
        <v>20</v>
      </c>
      <c r="D242" s="29" t="s">
        <v>21</v>
      </c>
      <c r="E242" s="29" t="s">
        <v>22</v>
      </c>
      <c r="F242" s="29" t="s">
        <v>23</v>
      </c>
    </row>
    <row r="243" spans="1:6" ht="15.75" thickBot="1" x14ac:dyDescent="0.3">
      <c r="A243" s="30" t="s">
        <v>56</v>
      </c>
      <c r="B243" s="30" t="s">
        <v>60</v>
      </c>
      <c r="C243" s="30" t="s">
        <v>26</v>
      </c>
      <c r="D243" s="30" t="s">
        <v>47</v>
      </c>
      <c r="E243" s="30" t="s">
        <v>66</v>
      </c>
      <c r="F243" s="30"/>
    </row>
    <row r="244" spans="1:6" ht="15.75" thickBot="1" x14ac:dyDescent="0.3">
      <c r="A244" s="31" t="s">
        <v>29</v>
      </c>
      <c r="B244" s="32" t="s">
        <v>30</v>
      </c>
      <c r="C244" s="46">
        <v>45936</v>
      </c>
      <c r="D244" s="31" t="s">
        <v>31</v>
      </c>
      <c r="E244" s="32" t="s">
        <v>32</v>
      </c>
      <c r="F244" s="30"/>
    </row>
    <row r="245" spans="1:6" ht="15.75" thickBot="1" x14ac:dyDescent="0.3">
      <c r="A245" s="36"/>
      <c r="B245" s="32" t="s">
        <v>33</v>
      </c>
      <c r="C245" s="47">
        <f>IF(C244="","",IF(AND(MONTH(C244)&gt;=1,MONTH(C244)&lt;=3),1,IF(AND(MONTH(C244)&gt;=4,MONTH(C244)&lt;=6),2,IF(AND(MONTH(C244)&gt;=7,MONTH(C244)&lt;=9),3,4))))</f>
        <v>4</v>
      </c>
      <c r="D245" s="36"/>
      <c r="E245" s="32" t="s">
        <v>34</v>
      </c>
      <c r="F245" s="30"/>
    </row>
    <row r="246" spans="1:6" ht="15.75" thickBot="1" x14ac:dyDescent="0.3">
      <c r="A246" s="36"/>
      <c r="B246" s="32" t="s">
        <v>35</v>
      </c>
      <c r="C246" s="46">
        <v>45937</v>
      </c>
      <c r="D246" s="36"/>
      <c r="E246" s="32" t="s">
        <v>36</v>
      </c>
      <c r="F246" s="30"/>
    </row>
    <row r="247" spans="1:6" ht="15.75" thickBot="1" x14ac:dyDescent="0.3">
      <c r="A247" s="36"/>
      <c r="B247" s="32" t="s">
        <v>33</v>
      </c>
      <c r="C247" s="47">
        <f>IF(C246="","",IF(AND(MONTH(C246)&gt;=1,MONTH(C246)&lt;=3),1,IF(AND(MONTH(C246)&gt;=4,MONTH(C246)&lt;=6),2,IF(AND(MONTH(C246)&gt;=7,MONTH(C246)&lt;=9),3,4))))</f>
        <v>4</v>
      </c>
      <c r="D247" s="36"/>
      <c r="E247" s="32" t="s">
        <v>37</v>
      </c>
      <c r="F247" s="30"/>
    </row>
    <row r="248" spans="1:6" ht="15.75" thickBot="1" x14ac:dyDescent="0.3">
      <c r="A248" s="48"/>
      <c r="B248" s="48"/>
      <c r="C248" s="48"/>
      <c r="D248" s="48"/>
      <c r="E248" s="48"/>
      <c r="F248" s="48"/>
    </row>
    <row r="249" spans="1:6" ht="15.75" thickBot="1" x14ac:dyDescent="0.3">
      <c r="A249" s="38" t="s">
        <v>38</v>
      </c>
      <c r="B249" s="38" t="s">
        <v>39</v>
      </c>
      <c r="C249" s="38" t="s">
        <v>40</v>
      </c>
      <c r="D249" s="38" t="s">
        <v>41</v>
      </c>
      <c r="E249" s="38" t="s">
        <v>42</v>
      </c>
      <c r="F249" s="38" t="s">
        <v>43</v>
      </c>
    </row>
    <row r="250" spans="1:6" x14ac:dyDescent="0.25">
      <c r="A250" s="39">
        <v>12141901</v>
      </c>
      <c r="B250" s="40" t="str">
        <f t="shared" ref="B250:B266" ca="1" si="14">IFERROR(INDEX(UNSPSCDes,MATCH(INDIRECT(ADDRESS(ROW(),COLUMN()-1,4)),UNSPSCCode,0)),"")</f>
        <v>Cloro cl</v>
      </c>
      <c r="C250" s="39" t="s">
        <v>58</v>
      </c>
      <c r="D250" s="39">
        <v>8</v>
      </c>
      <c r="E250" s="42">
        <v>67.8</v>
      </c>
      <c r="F250" s="43">
        <f t="shared" ref="F250:F266" ca="1" si="15">INDIRECT(ADDRESS(ROW(),COLUMN()-2,4))*INDIRECT(ADDRESS(ROW(),COLUMN()-1,4))</f>
        <v>542.4</v>
      </c>
    </row>
    <row r="251" spans="1:6" x14ac:dyDescent="0.25">
      <c r="A251" s="39">
        <v>12161801</v>
      </c>
      <c r="B251" s="40" t="str">
        <f t="shared" ca="1" si="14"/>
        <v>Geles</v>
      </c>
      <c r="C251" s="39" t="s">
        <v>58</v>
      </c>
      <c r="D251" s="39">
        <v>2</v>
      </c>
      <c r="E251" s="42">
        <v>635.63</v>
      </c>
      <c r="F251" s="43">
        <f t="shared" ca="1" si="15"/>
        <v>1271.26</v>
      </c>
    </row>
    <row r="252" spans="1:6" x14ac:dyDescent="0.25">
      <c r="A252" s="39">
        <v>53131608</v>
      </c>
      <c r="B252" s="40" t="str">
        <f t="shared" ca="1" si="14"/>
        <v>Jabones</v>
      </c>
      <c r="C252" s="39" t="s">
        <v>58</v>
      </c>
      <c r="D252" s="39">
        <v>6</v>
      </c>
      <c r="E252" s="42">
        <v>139.83000000000001</v>
      </c>
      <c r="F252" s="43">
        <f t="shared" ca="1" si="15"/>
        <v>838.98</v>
      </c>
    </row>
    <row r="253" spans="1:6" x14ac:dyDescent="0.25">
      <c r="A253" s="39">
        <v>47121804</v>
      </c>
      <c r="B253" s="40" t="str">
        <f t="shared" ca="1" si="14"/>
        <v>Baldes para limpieza</v>
      </c>
      <c r="C253" s="39" t="s">
        <v>44</v>
      </c>
      <c r="D253" s="39">
        <v>2</v>
      </c>
      <c r="E253" s="42">
        <v>1300</v>
      </c>
      <c r="F253" s="43">
        <f t="shared" ca="1" si="15"/>
        <v>2600</v>
      </c>
    </row>
    <row r="254" spans="1:6" x14ac:dyDescent="0.25">
      <c r="A254" s="39">
        <v>47131804</v>
      </c>
      <c r="B254" s="40" t="str">
        <f t="shared" ca="1" si="14"/>
        <v>Limpiadores de amoniaco</v>
      </c>
      <c r="C254" s="39" t="s">
        <v>44</v>
      </c>
      <c r="D254" s="39">
        <v>10</v>
      </c>
      <c r="E254" s="42">
        <v>560</v>
      </c>
      <c r="F254" s="43">
        <f t="shared" ca="1" si="15"/>
        <v>5600</v>
      </c>
    </row>
    <row r="255" spans="1:6" x14ac:dyDescent="0.25">
      <c r="A255" s="39">
        <v>47131816</v>
      </c>
      <c r="B255" s="40" t="str">
        <f t="shared" ca="1" si="14"/>
        <v>Desodorantes</v>
      </c>
      <c r="C255" s="39" t="s">
        <v>44</v>
      </c>
      <c r="D255" s="39">
        <v>100</v>
      </c>
      <c r="E255" s="42">
        <v>71.2</v>
      </c>
      <c r="F255" s="43">
        <f t="shared" ca="1" si="15"/>
        <v>7120</v>
      </c>
    </row>
    <row r="256" spans="1:6" x14ac:dyDescent="0.25">
      <c r="A256" s="39">
        <v>47131816</v>
      </c>
      <c r="B256" s="40" t="str">
        <f t="shared" ca="1" si="14"/>
        <v>Desodorantes</v>
      </c>
      <c r="C256" s="39" t="s">
        <v>44</v>
      </c>
      <c r="D256" s="39">
        <v>100</v>
      </c>
      <c r="E256" s="42">
        <v>114.28</v>
      </c>
      <c r="F256" s="43">
        <f t="shared" ca="1" si="15"/>
        <v>11428</v>
      </c>
    </row>
    <row r="257" spans="1:6" x14ac:dyDescent="0.25">
      <c r="A257" s="39">
        <v>47131618</v>
      </c>
      <c r="B257" s="40" t="str">
        <f t="shared" ca="1" si="14"/>
        <v>Traperos húmedos</v>
      </c>
      <c r="C257" s="39" t="s">
        <v>44</v>
      </c>
      <c r="D257" s="39">
        <v>4</v>
      </c>
      <c r="E257" s="42">
        <v>185.8</v>
      </c>
      <c r="F257" s="43">
        <f t="shared" ca="1" si="15"/>
        <v>743.2</v>
      </c>
    </row>
    <row r="258" spans="1:6" x14ac:dyDescent="0.25">
      <c r="A258" s="39">
        <v>13111042</v>
      </c>
      <c r="B258" s="40" t="str">
        <f t="shared" ca="1" si="14"/>
        <v>Alcohol polivinilo</v>
      </c>
      <c r="C258" s="39" t="s">
        <v>58</v>
      </c>
      <c r="D258" s="39">
        <v>4</v>
      </c>
      <c r="E258" s="42">
        <v>550.88</v>
      </c>
      <c r="F258" s="43">
        <f t="shared" ca="1" si="15"/>
        <v>2203.52</v>
      </c>
    </row>
    <row r="259" spans="1:6" x14ac:dyDescent="0.25">
      <c r="A259" s="39">
        <v>47131502</v>
      </c>
      <c r="B259" s="40" t="str">
        <f t="shared" ca="1" si="14"/>
        <v>Pañitos o toallas para limpiar</v>
      </c>
      <c r="C259" s="39" t="s">
        <v>44</v>
      </c>
      <c r="D259" s="39">
        <v>10</v>
      </c>
      <c r="E259" s="42">
        <v>46.62</v>
      </c>
      <c r="F259" s="43">
        <f t="shared" ca="1" si="15"/>
        <v>466.2</v>
      </c>
    </row>
    <row r="260" spans="1:6" x14ac:dyDescent="0.25">
      <c r="A260" s="39">
        <v>47131807</v>
      </c>
      <c r="B260" s="40" t="str">
        <f t="shared" ca="1" si="14"/>
        <v>Blanqueadores</v>
      </c>
      <c r="C260" s="39" t="s">
        <v>58</v>
      </c>
      <c r="D260" s="39">
        <v>2</v>
      </c>
      <c r="E260" s="42">
        <v>237.3</v>
      </c>
      <c r="F260" s="43">
        <f t="shared" ca="1" si="15"/>
        <v>474.6</v>
      </c>
    </row>
    <row r="261" spans="1:6" x14ac:dyDescent="0.25">
      <c r="A261" s="39">
        <v>47131803</v>
      </c>
      <c r="B261" s="40" t="str">
        <f t="shared" ca="1" si="14"/>
        <v>Desinfectantes para uso doméstico</v>
      </c>
      <c r="C261" s="39" t="s">
        <v>58</v>
      </c>
      <c r="D261" s="39">
        <v>4</v>
      </c>
      <c r="E261" s="42">
        <v>97.46</v>
      </c>
      <c r="F261" s="43">
        <f t="shared" ca="1" si="15"/>
        <v>389.84</v>
      </c>
    </row>
    <row r="262" spans="1:6" x14ac:dyDescent="0.25">
      <c r="A262" s="39">
        <v>47131816</v>
      </c>
      <c r="B262" s="40" t="str">
        <f t="shared" ca="1" si="14"/>
        <v>Desodorantes</v>
      </c>
      <c r="C262" s="39" t="s">
        <v>44</v>
      </c>
      <c r="D262" s="39">
        <v>20</v>
      </c>
      <c r="E262" s="42">
        <v>55.09</v>
      </c>
      <c r="F262" s="43">
        <f t="shared" ca="1" si="15"/>
        <v>1101.8000000000002</v>
      </c>
    </row>
    <row r="263" spans="1:6" x14ac:dyDescent="0.25">
      <c r="A263" s="39">
        <v>14111703</v>
      </c>
      <c r="B263" s="40" t="str">
        <f t="shared" ca="1" si="14"/>
        <v>Toallas de papel</v>
      </c>
      <c r="C263" s="39" t="s">
        <v>44</v>
      </c>
      <c r="D263" s="39">
        <v>20</v>
      </c>
      <c r="E263" s="42">
        <v>717.75</v>
      </c>
      <c r="F263" s="43">
        <f t="shared" ca="1" si="15"/>
        <v>14355</v>
      </c>
    </row>
    <row r="264" spans="1:6" x14ac:dyDescent="0.25">
      <c r="A264" s="39">
        <v>47131807</v>
      </c>
      <c r="B264" s="40" t="str">
        <f t="shared" ca="1" si="14"/>
        <v>Blanqueadores</v>
      </c>
      <c r="C264" s="39" t="s">
        <v>44</v>
      </c>
      <c r="D264" s="39">
        <v>10</v>
      </c>
      <c r="E264" s="42">
        <v>180</v>
      </c>
      <c r="F264" s="43">
        <f t="shared" ca="1" si="15"/>
        <v>1800</v>
      </c>
    </row>
    <row r="265" spans="1:6" x14ac:dyDescent="0.25">
      <c r="A265" s="39">
        <v>14111704</v>
      </c>
      <c r="B265" s="40" t="str">
        <f t="shared" ca="1" si="14"/>
        <v>Papel higiénico</v>
      </c>
      <c r="C265" s="39" t="s">
        <v>44</v>
      </c>
      <c r="D265" s="39">
        <v>20</v>
      </c>
      <c r="E265" s="42">
        <v>797.5</v>
      </c>
      <c r="F265" s="43">
        <f t="shared" ca="1" si="15"/>
        <v>15950</v>
      </c>
    </row>
    <row r="266" spans="1:6" x14ac:dyDescent="0.25">
      <c r="A266" s="39">
        <v>47131502</v>
      </c>
      <c r="B266" s="40" t="str">
        <f t="shared" ca="1" si="14"/>
        <v>Pañitos o toallas para limpiar</v>
      </c>
      <c r="C266" s="39" t="s">
        <v>44</v>
      </c>
      <c r="D266" s="39">
        <v>12</v>
      </c>
      <c r="E266" s="42">
        <v>60</v>
      </c>
      <c r="F266" s="43">
        <f t="shared" ca="1" si="15"/>
        <v>720</v>
      </c>
    </row>
    <row r="267" spans="1:6" x14ac:dyDescent="0.25">
      <c r="A267" s="48"/>
      <c r="B267" s="48"/>
      <c r="C267" s="48"/>
      <c r="D267" s="48"/>
      <c r="E267" s="44" t="s">
        <v>45</v>
      </c>
      <c r="F267" s="45">
        <f ca="1">SUM(Table316[MONTO TOTAL ESTIMADO])</f>
        <v>67604.799999999988</v>
      </c>
    </row>
    <row r="268" spans="1:6" ht="17.25" thickBot="1" x14ac:dyDescent="0.3">
      <c r="A268" s="28"/>
      <c r="B268" s="28"/>
      <c r="C268" s="28"/>
      <c r="D268" s="28"/>
      <c r="E268" s="28"/>
      <c r="F268" s="28"/>
    </row>
    <row r="269" spans="1:6" ht="23.25" thickBot="1" x14ac:dyDescent="0.3">
      <c r="A269" s="29" t="s">
        <v>18</v>
      </c>
      <c r="B269" s="29" t="s">
        <v>19</v>
      </c>
      <c r="C269" s="29" t="s">
        <v>20</v>
      </c>
      <c r="D269" s="29" t="s">
        <v>21</v>
      </c>
      <c r="E269" s="29" t="s">
        <v>22</v>
      </c>
      <c r="F269" s="29" t="s">
        <v>23</v>
      </c>
    </row>
    <row r="270" spans="1:6" ht="23.25" thickBot="1" x14ac:dyDescent="0.3">
      <c r="A270" s="30" t="s">
        <v>67</v>
      </c>
      <c r="B270" s="30" t="s">
        <v>60</v>
      </c>
      <c r="C270" s="30" t="s">
        <v>50</v>
      </c>
      <c r="D270" s="30" t="s">
        <v>47</v>
      </c>
      <c r="E270" s="30" t="s">
        <v>48</v>
      </c>
      <c r="F270" s="30"/>
    </row>
    <row r="271" spans="1:6" ht="15.75" thickBot="1" x14ac:dyDescent="0.3">
      <c r="A271" s="31" t="s">
        <v>29</v>
      </c>
      <c r="B271" s="32" t="s">
        <v>30</v>
      </c>
      <c r="C271" s="46">
        <v>45783</v>
      </c>
      <c r="D271" s="31" t="s">
        <v>31</v>
      </c>
      <c r="E271" s="32" t="s">
        <v>32</v>
      </c>
      <c r="F271" s="30"/>
    </row>
    <row r="272" spans="1:6" ht="15.75" thickBot="1" x14ac:dyDescent="0.3">
      <c r="A272" s="36"/>
      <c r="B272" s="32" t="s">
        <v>33</v>
      </c>
      <c r="C272" s="47">
        <f>IF(C271="","",IF(AND(MONTH(C271)&gt;=1,MONTH(C271)&lt;=3),1,IF(AND(MONTH(C271)&gt;=4,MONTH(C271)&lt;=6),2,IF(AND(MONTH(C271)&gt;=7,MONTH(C271)&lt;=9),3,4))))</f>
        <v>2</v>
      </c>
      <c r="D272" s="36"/>
      <c r="E272" s="32" t="s">
        <v>34</v>
      </c>
      <c r="F272" s="30"/>
    </row>
    <row r="273" spans="1:6" ht="15.75" thickBot="1" x14ac:dyDescent="0.3">
      <c r="A273" s="36"/>
      <c r="B273" s="32" t="s">
        <v>35</v>
      </c>
      <c r="C273" s="46">
        <v>45784</v>
      </c>
      <c r="D273" s="36"/>
      <c r="E273" s="32" t="s">
        <v>36</v>
      </c>
      <c r="F273" s="30"/>
    </row>
    <row r="274" spans="1:6" ht="15.75" thickBot="1" x14ac:dyDescent="0.3">
      <c r="A274" s="36"/>
      <c r="B274" s="32" t="s">
        <v>33</v>
      </c>
      <c r="C274" s="47">
        <f>IF(C273="","",IF(AND(MONTH(C273)&gt;=1,MONTH(C273)&lt;=3),1,IF(AND(MONTH(C273)&gt;=4,MONTH(C273)&lt;=6),2,IF(AND(MONTH(C273)&gt;=7,MONTH(C273)&lt;=9),3,4))))</f>
        <v>2</v>
      </c>
      <c r="D274" s="36"/>
      <c r="E274" s="32" t="s">
        <v>37</v>
      </c>
      <c r="F274" s="30"/>
    </row>
    <row r="275" spans="1:6" ht="15.75" thickBot="1" x14ac:dyDescent="0.3">
      <c r="A275" s="48"/>
      <c r="B275" s="48"/>
      <c r="C275" s="48"/>
      <c r="D275" s="48"/>
      <c r="E275" s="48"/>
      <c r="F275" s="48"/>
    </row>
    <row r="276" spans="1:6" ht="15.75" thickBot="1" x14ac:dyDescent="0.3">
      <c r="A276" s="38" t="s">
        <v>38</v>
      </c>
      <c r="B276" s="38" t="s">
        <v>39</v>
      </c>
      <c r="C276" s="38" t="s">
        <v>40</v>
      </c>
      <c r="D276" s="38" t="s">
        <v>41</v>
      </c>
      <c r="E276" s="38" t="s">
        <v>42</v>
      </c>
      <c r="F276" s="38" t="s">
        <v>43</v>
      </c>
    </row>
    <row r="277" spans="1:6" x14ac:dyDescent="0.25">
      <c r="A277" s="39">
        <v>73111505</v>
      </c>
      <c r="B277" s="40" t="str">
        <f ca="1">IFERROR(INDEX(UNSPSCDes,MATCH(INDIRECT(ADDRESS(ROW(),COLUMN()-1,4)),UNSPSCCode,0)),"")</f>
        <v>Servicios de fabricación de muebles</v>
      </c>
      <c r="C277" s="39" t="s">
        <v>44</v>
      </c>
      <c r="D277" s="39">
        <v>1</v>
      </c>
      <c r="E277" s="42">
        <v>60000</v>
      </c>
      <c r="F277" s="43">
        <f ca="1">INDIRECT(ADDRESS(ROW(),COLUMN()-2,4))*INDIRECT(ADDRESS(ROW(),COLUMN()-1,4))</f>
        <v>60000</v>
      </c>
    </row>
    <row r="278" spans="1:6" x14ac:dyDescent="0.25">
      <c r="A278" s="48"/>
      <c r="B278" s="48"/>
      <c r="C278" s="48"/>
      <c r="D278" s="48"/>
      <c r="E278" s="44" t="s">
        <v>45</v>
      </c>
      <c r="F278" s="45">
        <f ca="1">SUM(Table317[MONTO TOTAL ESTIMADO])</f>
        <v>60000</v>
      </c>
    </row>
    <row r="279" spans="1:6" ht="17.25" thickBot="1" x14ac:dyDescent="0.3">
      <c r="A279" s="28"/>
      <c r="B279" s="28"/>
      <c r="C279" s="28"/>
      <c r="D279" s="28"/>
      <c r="E279" s="28"/>
      <c r="F279" s="28"/>
    </row>
    <row r="280" spans="1:6" ht="23.25" thickBot="1" x14ac:dyDescent="0.3">
      <c r="A280" s="29" t="s">
        <v>18</v>
      </c>
      <c r="B280" s="29" t="s">
        <v>19</v>
      </c>
      <c r="C280" s="29" t="s">
        <v>20</v>
      </c>
      <c r="D280" s="29" t="s">
        <v>21</v>
      </c>
      <c r="E280" s="29" t="s">
        <v>22</v>
      </c>
      <c r="F280" s="29" t="s">
        <v>23</v>
      </c>
    </row>
    <row r="281" spans="1:6" ht="15.75" thickBot="1" x14ac:dyDescent="0.3">
      <c r="A281" s="30" t="s">
        <v>51</v>
      </c>
      <c r="B281" s="30" t="s">
        <v>60</v>
      </c>
      <c r="C281" s="30" t="s">
        <v>26</v>
      </c>
      <c r="D281" s="30" t="s">
        <v>47</v>
      </c>
      <c r="E281" s="30" t="s">
        <v>48</v>
      </c>
      <c r="F281" s="30"/>
    </row>
    <row r="282" spans="1:6" ht="15.75" thickBot="1" x14ac:dyDescent="0.3">
      <c r="A282" s="31" t="s">
        <v>29</v>
      </c>
      <c r="B282" s="32" t="s">
        <v>30</v>
      </c>
      <c r="C282" s="46">
        <v>45944</v>
      </c>
      <c r="D282" s="31" t="s">
        <v>31</v>
      </c>
      <c r="E282" s="32" t="s">
        <v>32</v>
      </c>
      <c r="F282" s="30"/>
    </row>
    <row r="283" spans="1:6" ht="15.75" thickBot="1" x14ac:dyDescent="0.3">
      <c r="A283" s="36"/>
      <c r="B283" s="32" t="s">
        <v>33</v>
      </c>
      <c r="C283" s="47">
        <f>IF(C282="","",IF(AND(MONTH(C282)&gt;=1,MONTH(C282)&lt;=3),1,IF(AND(MONTH(C282)&gt;=4,MONTH(C282)&lt;=6),2,IF(AND(MONTH(C282)&gt;=7,MONTH(C282)&lt;=9),3,4))))</f>
        <v>4</v>
      </c>
      <c r="D283" s="36"/>
      <c r="E283" s="32" t="s">
        <v>34</v>
      </c>
      <c r="F283" s="30"/>
    </row>
    <row r="284" spans="1:6" ht="15.75" thickBot="1" x14ac:dyDescent="0.3">
      <c r="A284" s="36"/>
      <c r="B284" s="32" t="s">
        <v>35</v>
      </c>
      <c r="C284" s="46">
        <v>45945</v>
      </c>
      <c r="D284" s="36"/>
      <c r="E284" s="32" t="s">
        <v>36</v>
      </c>
      <c r="F284" s="30"/>
    </row>
    <row r="285" spans="1:6" ht="15.75" thickBot="1" x14ac:dyDescent="0.3">
      <c r="A285" s="36"/>
      <c r="B285" s="32" t="s">
        <v>33</v>
      </c>
      <c r="C285" s="47">
        <f>IF(C284="","",IF(AND(MONTH(C284)&gt;=1,MONTH(C284)&lt;=3),1,IF(AND(MONTH(C284)&gt;=4,MONTH(C284)&lt;=6),2,IF(AND(MONTH(C284)&gt;=7,MONTH(C284)&lt;=9),3,4))))</f>
        <v>4</v>
      </c>
      <c r="D285" s="36"/>
      <c r="E285" s="32" t="s">
        <v>37</v>
      </c>
      <c r="F285" s="30"/>
    </row>
    <row r="286" spans="1:6" ht="15.75" thickBot="1" x14ac:dyDescent="0.3">
      <c r="A286" s="48"/>
      <c r="B286" s="48"/>
      <c r="C286" s="48"/>
      <c r="D286" s="48"/>
      <c r="E286" s="48"/>
      <c r="F286" s="48"/>
    </row>
    <row r="287" spans="1:6" ht="15.75" thickBot="1" x14ac:dyDescent="0.3">
      <c r="A287" s="38" t="s">
        <v>38</v>
      </c>
      <c r="B287" s="38" t="s">
        <v>39</v>
      </c>
      <c r="C287" s="38" t="s">
        <v>40</v>
      </c>
      <c r="D287" s="38" t="s">
        <v>41</v>
      </c>
      <c r="E287" s="38" t="s">
        <v>42</v>
      </c>
      <c r="F287" s="38" t="s">
        <v>43</v>
      </c>
    </row>
    <row r="288" spans="1:6" x14ac:dyDescent="0.25">
      <c r="A288" s="39">
        <v>44122003</v>
      </c>
      <c r="B288" s="40" t="str">
        <f t="shared" ref="B288:B321" ca="1" si="16">IFERROR(INDEX(UNSPSCDes,MATCH(INDIRECT(ADDRESS(ROW(),COLUMN()-1,4)),UNSPSCCode,0)),"")</f>
        <v>Carpetas</v>
      </c>
      <c r="C288" s="39" t="s">
        <v>52</v>
      </c>
      <c r="D288" s="39">
        <v>80</v>
      </c>
      <c r="E288" s="42">
        <v>192</v>
      </c>
      <c r="F288" s="43">
        <f t="shared" ref="F288:F321" ca="1" si="17">INDIRECT(ADDRESS(ROW(),COLUMN()-2,4))*INDIRECT(ADDRESS(ROW(),COLUMN()-1,4))</f>
        <v>15360</v>
      </c>
    </row>
    <row r="289" spans="1:6" x14ac:dyDescent="0.25">
      <c r="A289" s="39">
        <v>44122003</v>
      </c>
      <c r="B289" s="40" t="str">
        <f t="shared" ca="1" si="16"/>
        <v>Carpetas</v>
      </c>
      <c r="C289" s="39" t="s">
        <v>52</v>
      </c>
      <c r="D289" s="39">
        <v>40</v>
      </c>
      <c r="E289" s="42">
        <v>319</v>
      </c>
      <c r="F289" s="43">
        <f t="shared" ca="1" si="17"/>
        <v>12760</v>
      </c>
    </row>
    <row r="290" spans="1:6" x14ac:dyDescent="0.25">
      <c r="A290" s="39">
        <v>14111514</v>
      </c>
      <c r="B290" s="40" t="str">
        <f t="shared" ca="1" si="16"/>
        <v>Blocs o cuadernos de papel</v>
      </c>
      <c r="C290" s="39" t="s">
        <v>44</v>
      </c>
      <c r="D290" s="39">
        <v>60</v>
      </c>
      <c r="E290" s="42">
        <v>45</v>
      </c>
      <c r="F290" s="43">
        <f t="shared" ca="1" si="17"/>
        <v>2700</v>
      </c>
    </row>
    <row r="291" spans="1:6" x14ac:dyDescent="0.25">
      <c r="A291" s="39">
        <v>14111514</v>
      </c>
      <c r="B291" s="40" t="str">
        <f t="shared" ca="1" si="16"/>
        <v>Blocs o cuadernos de papel</v>
      </c>
      <c r="C291" s="39" t="s">
        <v>44</v>
      </c>
      <c r="D291" s="39">
        <v>60</v>
      </c>
      <c r="E291" s="42">
        <v>26</v>
      </c>
      <c r="F291" s="43">
        <f t="shared" ca="1" si="17"/>
        <v>1560</v>
      </c>
    </row>
    <row r="292" spans="1:6" x14ac:dyDescent="0.25">
      <c r="A292" s="39">
        <v>44121701</v>
      </c>
      <c r="B292" s="40" t="str">
        <f t="shared" ca="1" si="16"/>
        <v>Bolígrafos</v>
      </c>
      <c r="C292" s="39" t="s">
        <v>52</v>
      </c>
      <c r="D292" s="39">
        <v>24</v>
      </c>
      <c r="E292" s="42">
        <v>40</v>
      </c>
      <c r="F292" s="43">
        <f t="shared" ca="1" si="17"/>
        <v>960</v>
      </c>
    </row>
    <row r="293" spans="1:6" x14ac:dyDescent="0.25">
      <c r="A293" s="39">
        <v>44121701</v>
      </c>
      <c r="B293" s="40" t="str">
        <f t="shared" ca="1" si="16"/>
        <v>Bolígrafos</v>
      </c>
      <c r="C293" s="39" t="s">
        <v>52</v>
      </c>
      <c r="D293" s="39">
        <v>36</v>
      </c>
      <c r="E293" s="42">
        <v>60</v>
      </c>
      <c r="F293" s="43">
        <f t="shared" ca="1" si="17"/>
        <v>2160</v>
      </c>
    </row>
    <row r="294" spans="1:6" x14ac:dyDescent="0.25">
      <c r="A294" s="39">
        <v>14111530</v>
      </c>
      <c r="B294" s="40" t="str">
        <f t="shared" ca="1" si="16"/>
        <v>Papel de notas autoadhesivas</v>
      </c>
      <c r="C294" s="39" t="s">
        <v>53</v>
      </c>
      <c r="D294" s="39">
        <v>100</v>
      </c>
      <c r="E294" s="42">
        <v>17</v>
      </c>
      <c r="F294" s="43">
        <f t="shared" ca="1" si="17"/>
        <v>1700</v>
      </c>
    </row>
    <row r="295" spans="1:6" x14ac:dyDescent="0.25">
      <c r="A295" s="39">
        <v>32101608</v>
      </c>
      <c r="B295" s="40" t="str">
        <f t="shared" ca="1" si="16"/>
        <v>Memoria de sólo lectura (rom)</v>
      </c>
      <c r="C295" s="39" t="s">
        <v>44</v>
      </c>
      <c r="D295" s="39">
        <v>10</v>
      </c>
      <c r="E295" s="42">
        <v>299</v>
      </c>
      <c r="F295" s="43">
        <f t="shared" ca="1" si="17"/>
        <v>2990</v>
      </c>
    </row>
    <row r="296" spans="1:6" x14ac:dyDescent="0.25">
      <c r="A296" s="39">
        <v>32101608</v>
      </c>
      <c r="B296" s="40" t="str">
        <f t="shared" ca="1" si="16"/>
        <v>Memoria de sólo lectura (rom)</v>
      </c>
      <c r="C296" s="39" t="s">
        <v>44</v>
      </c>
      <c r="D296" s="39">
        <v>10</v>
      </c>
      <c r="E296" s="42">
        <v>486</v>
      </c>
      <c r="F296" s="43">
        <f t="shared" ca="1" si="17"/>
        <v>4860</v>
      </c>
    </row>
    <row r="297" spans="1:6" x14ac:dyDescent="0.25">
      <c r="A297" s="39">
        <v>32101608</v>
      </c>
      <c r="B297" s="40" t="str">
        <f t="shared" ca="1" si="16"/>
        <v>Memoria de sólo lectura (rom)</v>
      </c>
      <c r="C297" s="39" t="s">
        <v>44</v>
      </c>
      <c r="D297" s="39">
        <v>10</v>
      </c>
      <c r="E297" s="42">
        <v>187</v>
      </c>
      <c r="F297" s="43">
        <f t="shared" ca="1" si="17"/>
        <v>1870</v>
      </c>
    </row>
    <row r="298" spans="1:6" x14ac:dyDescent="0.25">
      <c r="A298" s="39">
        <v>32101608</v>
      </c>
      <c r="B298" s="40" t="str">
        <f t="shared" ca="1" si="16"/>
        <v>Memoria de sólo lectura (rom)</v>
      </c>
      <c r="C298" s="39" t="s">
        <v>44</v>
      </c>
      <c r="D298" s="39">
        <v>10</v>
      </c>
      <c r="E298" s="42">
        <v>1235</v>
      </c>
      <c r="F298" s="43">
        <f t="shared" ca="1" si="17"/>
        <v>12350</v>
      </c>
    </row>
    <row r="299" spans="1:6" x14ac:dyDescent="0.25">
      <c r="A299" s="39">
        <v>14111530</v>
      </c>
      <c r="B299" s="40" t="str">
        <f t="shared" ca="1" si="16"/>
        <v>Papel de notas autoadhesivas</v>
      </c>
      <c r="C299" s="39" t="s">
        <v>53</v>
      </c>
      <c r="D299" s="39">
        <v>150</v>
      </c>
      <c r="E299" s="42">
        <v>30</v>
      </c>
      <c r="F299" s="43">
        <f t="shared" ca="1" si="17"/>
        <v>4500</v>
      </c>
    </row>
    <row r="300" spans="1:6" x14ac:dyDescent="0.25">
      <c r="A300" s="39">
        <v>44122016</v>
      </c>
      <c r="B300" s="40" t="str">
        <f t="shared" ca="1" si="16"/>
        <v>Sujetador de documentos</v>
      </c>
      <c r="C300" s="39" t="s">
        <v>52</v>
      </c>
      <c r="D300" s="39">
        <v>60</v>
      </c>
      <c r="E300" s="42">
        <v>29</v>
      </c>
      <c r="F300" s="43">
        <f t="shared" ca="1" si="17"/>
        <v>1740</v>
      </c>
    </row>
    <row r="301" spans="1:6" x14ac:dyDescent="0.25">
      <c r="A301" s="39">
        <v>44122016</v>
      </c>
      <c r="B301" s="40" t="str">
        <f t="shared" ca="1" si="16"/>
        <v>Sujetador de documentos</v>
      </c>
      <c r="C301" s="39" t="s">
        <v>52</v>
      </c>
      <c r="D301" s="39">
        <v>60</v>
      </c>
      <c r="E301" s="42">
        <v>14</v>
      </c>
      <c r="F301" s="43">
        <f t="shared" ca="1" si="17"/>
        <v>840</v>
      </c>
    </row>
    <row r="302" spans="1:6" x14ac:dyDescent="0.25">
      <c r="A302" s="39">
        <v>31162404</v>
      </c>
      <c r="B302" s="40" t="str">
        <f t="shared" ca="1" si="16"/>
        <v>Grapas</v>
      </c>
      <c r="C302" s="39" t="s">
        <v>52</v>
      </c>
      <c r="D302" s="39">
        <v>40</v>
      </c>
      <c r="E302" s="42">
        <v>35</v>
      </c>
      <c r="F302" s="43">
        <f t="shared" ca="1" si="17"/>
        <v>1400</v>
      </c>
    </row>
    <row r="303" spans="1:6" x14ac:dyDescent="0.25">
      <c r="A303" s="39">
        <v>44122016</v>
      </c>
      <c r="B303" s="40" t="str">
        <f t="shared" ca="1" si="16"/>
        <v>Sujetador de documentos</v>
      </c>
      <c r="C303" s="39" t="s">
        <v>52</v>
      </c>
      <c r="D303" s="39">
        <v>60</v>
      </c>
      <c r="E303" s="42">
        <v>61</v>
      </c>
      <c r="F303" s="43">
        <f t="shared" ca="1" si="17"/>
        <v>3660</v>
      </c>
    </row>
    <row r="304" spans="1:6" x14ac:dyDescent="0.25">
      <c r="A304" s="39">
        <v>44122016</v>
      </c>
      <c r="B304" s="40" t="str">
        <f t="shared" ca="1" si="16"/>
        <v>Sujetador de documentos</v>
      </c>
      <c r="C304" s="39" t="s">
        <v>52</v>
      </c>
      <c r="D304" s="39">
        <v>60</v>
      </c>
      <c r="E304" s="42">
        <v>104</v>
      </c>
      <c r="F304" s="43">
        <f t="shared" ca="1" si="17"/>
        <v>6240</v>
      </c>
    </row>
    <row r="305" spans="1:6" x14ac:dyDescent="0.25">
      <c r="A305" s="39">
        <v>44122016</v>
      </c>
      <c r="B305" s="40" t="str">
        <f t="shared" ca="1" si="16"/>
        <v>Sujetador de documentos</v>
      </c>
      <c r="C305" s="39" t="s">
        <v>52</v>
      </c>
      <c r="D305" s="39">
        <v>60</v>
      </c>
      <c r="E305" s="42">
        <v>68</v>
      </c>
      <c r="F305" s="43">
        <f t="shared" ca="1" si="17"/>
        <v>4080</v>
      </c>
    </row>
    <row r="306" spans="1:6" x14ac:dyDescent="0.25">
      <c r="A306" s="39">
        <v>44122016</v>
      </c>
      <c r="B306" s="40" t="str">
        <f t="shared" ca="1" si="16"/>
        <v>Sujetador de documentos</v>
      </c>
      <c r="C306" s="39" t="s">
        <v>52</v>
      </c>
      <c r="D306" s="39">
        <v>60</v>
      </c>
      <c r="E306" s="42">
        <v>77</v>
      </c>
      <c r="F306" s="43">
        <f t="shared" ca="1" si="17"/>
        <v>4620</v>
      </c>
    </row>
    <row r="307" spans="1:6" x14ac:dyDescent="0.25">
      <c r="A307" s="39">
        <v>14111507</v>
      </c>
      <c r="B307" s="40" t="str">
        <f t="shared" ca="1" si="16"/>
        <v>Papel para impresora o fotocopiadora</v>
      </c>
      <c r="C307" s="39" t="s">
        <v>54</v>
      </c>
      <c r="D307" s="39">
        <v>200</v>
      </c>
      <c r="E307" s="42">
        <v>201</v>
      </c>
      <c r="F307" s="43">
        <f t="shared" ca="1" si="17"/>
        <v>40200</v>
      </c>
    </row>
    <row r="308" spans="1:6" x14ac:dyDescent="0.25">
      <c r="A308" s="39">
        <v>14111507</v>
      </c>
      <c r="B308" s="40" t="str">
        <f t="shared" ca="1" si="16"/>
        <v>Papel para impresora o fotocopiadora</v>
      </c>
      <c r="C308" s="39" t="s">
        <v>54</v>
      </c>
      <c r="D308" s="39">
        <v>50</v>
      </c>
      <c r="E308" s="42">
        <v>286</v>
      </c>
      <c r="F308" s="43">
        <f t="shared" ca="1" si="17"/>
        <v>14300</v>
      </c>
    </row>
    <row r="309" spans="1:6" x14ac:dyDescent="0.25">
      <c r="A309" s="39">
        <v>44121618</v>
      </c>
      <c r="B309" s="40" t="str">
        <f t="shared" ca="1" si="16"/>
        <v>Tijeras</v>
      </c>
      <c r="C309" s="39" t="s">
        <v>44</v>
      </c>
      <c r="D309" s="39">
        <v>25</v>
      </c>
      <c r="E309" s="42">
        <v>33</v>
      </c>
      <c r="F309" s="43">
        <f t="shared" ca="1" si="17"/>
        <v>825</v>
      </c>
    </row>
    <row r="310" spans="1:6" x14ac:dyDescent="0.25">
      <c r="A310" s="39">
        <v>44121804</v>
      </c>
      <c r="B310" s="40" t="str">
        <f t="shared" ca="1" si="16"/>
        <v>Borradores</v>
      </c>
      <c r="C310" s="39" t="s">
        <v>44</v>
      </c>
      <c r="D310" s="39">
        <v>60</v>
      </c>
      <c r="E310" s="42">
        <v>15</v>
      </c>
      <c r="F310" s="43">
        <f t="shared" ca="1" si="17"/>
        <v>900</v>
      </c>
    </row>
    <row r="311" spans="1:6" x14ac:dyDescent="0.25">
      <c r="A311" s="39">
        <v>44121804</v>
      </c>
      <c r="B311" s="40" t="str">
        <f t="shared" ca="1" si="16"/>
        <v>Borradores</v>
      </c>
      <c r="C311" s="39" t="s">
        <v>44</v>
      </c>
      <c r="D311" s="39">
        <v>60</v>
      </c>
      <c r="E311" s="42">
        <v>4</v>
      </c>
      <c r="F311" s="43">
        <f t="shared" ca="1" si="17"/>
        <v>240</v>
      </c>
    </row>
    <row r="312" spans="1:6" x14ac:dyDescent="0.25">
      <c r="A312" s="39">
        <v>14111510</v>
      </c>
      <c r="B312" s="40" t="str">
        <f t="shared" ca="1" si="16"/>
        <v>Papel para plotter</v>
      </c>
      <c r="C312" s="39" t="s">
        <v>44</v>
      </c>
      <c r="D312" s="39">
        <v>10</v>
      </c>
      <c r="E312" s="42">
        <v>986</v>
      </c>
      <c r="F312" s="43">
        <f t="shared" ca="1" si="17"/>
        <v>9860</v>
      </c>
    </row>
    <row r="313" spans="1:6" x14ac:dyDescent="0.25">
      <c r="A313" s="39">
        <v>14111807</v>
      </c>
      <c r="B313" s="40" t="str">
        <f t="shared" ca="1" si="16"/>
        <v>Libros comerciales para múltiples usos</v>
      </c>
      <c r="C313" s="39" t="s">
        <v>44</v>
      </c>
      <c r="D313" s="39">
        <v>6</v>
      </c>
      <c r="E313" s="42">
        <v>260</v>
      </c>
      <c r="F313" s="43">
        <f t="shared" ca="1" si="17"/>
        <v>1560</v>
      </c>
    </row>
    <row r="314" spans="1:6" x14ac:dyDescent="0.25">
      <c r="A314" s="39">
        <v>41111604</v>
      </c>
      <c r="B314" s="40" t="str">
        <f t="shared" ca="1" si="16"/>
        <v>Reglas</v>
      </c>
      <c r="C314" s="39" t="s">
        <v>44</v>
      </c>
      <c r="D314" s="39">
        <v>15</v>
      </c>
      <c r="E314" s="42">
        <v>6</v>
      </c>
      <c r="F314" s="43">
        <f t="shared" ca="1" si="17"/>
        <v>90</v>
      </c>
    </row>
    <row r="315" spans="1:6" x14ac:dyDescent="0.25">
      <c r="A315" s="39">
        <v>44122016</v>
      </c>
      <c r="B315" s="40" t="str">
        <f t="shared" ca="1" si="16"/>
        <v>Sujetador de documentos</v>
      </c>
      <c r="C315" s="39" t="s">
        <v>52</v>
      </c>
      <c r="D315" s="39">
        <v>60</v>
      </c>
      <c r="E315" s="42">
        <v>52</v>
      </c>
      <c r="F315" s="43">
        <f t="shared" ca="1" si="17"/>
        <v>3120</v>
      </c>
    </row>
    <row r="316" spans="1:6" x14ac:dyDescent="0.25">
      <c r="A316" s="39">
        <v>53121601</v>
      </c>
      <c r="B316" s="40" t="str">
        <f t="shared" ca="1" si="16"/>
        <v>Bolsos o carteras</v>
      </c>
      <c r="C316" s="39" t="s">
        <v>44</v>
      </c>
      <c r="D316" s="39">
        <v>3</v>
      </c>
      <c r="E316" s="42">
        <v>1066</v>
      </c>
      <c r="F316" s="43">
        <f t="shared" ca="1" si="17"/>
        <v>3198</v>
      </c>
    </row>
    <row r="317" spans="1:6" x14ac:dyDescent="0.25">
      <c r="A317" s="39">
        <v>44122027</v>
      </c>
      <c r="B317" s="40" t="str">
        <f t="shared" ca="1" si="16"/>
        <v>Folders de archivo expandibles</v>
      </c>
      <c r="C317" s="39" t="s">
        <v>52</v>
      </c>
      <c r="D317" s="39">
        <v>30</v>
      </c>
      <c r="E317" s="42">
        <v>720</v>
      </c>
      <c r="F317" s="43">
        <f t="shared" ca="1" si="17"/>
        <v>21600</v>
      </c>
    </row>
    <row r="318" spans="1:6" x14ac:dyDescent="0.25">
      <c r="A318" s="39">
        <v>44122027</v>
      </c>
      <c r="B318" s="40" t="str">
        <f t="shared" ca="1" si="16"/>
        <v>Folders de archivo expandibles</v>
      </c>
      <c r="C318" s="39" t="s">
        <v>52</v>
      </c>
      <c r="D318" s="39">
        <v>30</v>
      </c>
      <c r="E318" s="42">
        <v>586</v>
      </c>
      <c r="F318" s="43">
        <f t="shared" ca="1" si="17"/>
        <v>17580</v>
      </c>
    </row>
    <row r="319" spans="1:6" x14ac:dyDescent="0.25">
      <c r="A319" s="39">
        <v>44121506</v>
      </c>
      <c r="B319" s="40" t="str">
        <f t="shared" ca="1" si="16"/>
        <v>Sobres estándar</v>
      </c>
      <c r="C319" s="39" t="s">
        <v>52</v>
      </c>
      <c r="D319" s="39">
        <v>3</v>
      </c>
      <c r="E319" s="42">
        <v>1430</v>
      </c>
      <c r="F319" s="43">
        <f t="shared" ca="1" si="17"/>
        <v>4290</v>
      </c>
    </row>
    <row r="320" spans="1:6" x14ac:dyDescent="0.25">
      <c r="A320" s="39">
        <v>44121506</v>
      </c>
      <c r="B320" s="40" t="str">
        <f t="shared" ca="1" si="16"/>
        <v>Sobres estándar</v>
      </c>
      <c r="C320" s="39" t="s">
        <v>52</v>
      </c>
      <c r="D320" s="39">
        <v>3</v>
      </c>
      <c r="E320" s="42">
        <v>3023</v>
      </c>
      <c r="F320" s="43">
        <f t="shared" ca="1" si="17"/>
        <v>9069</v>
      </c>
    </row>
    <row r="321" spans="1:6" x14ac:dyDescent="0.25">
      <c r="A321" s="39">
        <v>44121506</v>
      </c>
      <c r="B321" s="40" t="str">
        <f t="shared" ca="1" si="16"/>
        <v>Sobres estándar</v>
      </c>
      <c r="C321" s="39" t="s">
        <v>52</v>
      </c>
      <c r="D321" s="39">
        <v>3</v>
      </c>
      <c r="E321" s="42">
        <v>4225</v>
      </c>
      <c r="F321" s="43">
        <f t="shared" ca="1" si="17"/>
        <v>12675</v>
      </c>
    </row>
    <row r="322" spans="1:6" x14ac:dyDescent="0.25">
      <c r="A322" s="48"/>
      <c r="B322" s="48"/>
      <c r="C322" s="48"/>
      <c r="D322" s="48"/>
      <c r="E322" s="44" t="s">
        <v>45</v>
      </c>
      <c r="F322" s="45">
        <f ca="1">SUM(Table318[MONTO TOTAL ESTIMADO])</f>
        <v>225857</v>
      </c>
    </row>
    <row r="323" spans="1:6" ht="17.25" thickBot="1" x14ac:dyDescent="0.3">
      <c r="A323" s="28"/>
      <c r="B323" s="28"/>
      <c r="C323" s="28"/>
      <c r="D323" s="28"/>
      <c r="E323" s="28"/>
      <c r="F323" s="28"/>
    </row>
    <row r="324" spans="1:6" ht="23.25" thickBot="1" x14ac:dyDescent="0.3">
      <c r="A324" s="29" t="s">
        <v>18</v>
      </c>
      <c r="B324" s="29" t="s">
        <v>19</v>
      </c>
      <c r="C324" s="29" t="s">
        <v>20</v>
      </c>
      <c r="D324" s="29" t="s">
        <v>21</v>
      </c>
      <c r="E324" s="29" t="s">
        <v>22</v>
      </c>
      <c r="F324" s="29" t="s">
        <v>23</v>
      </c>
    </row>
    <row r="325" spans="1:6" ht="15.75" thickBot="1" x14ac:dyDescent="0.3">
      <c r="A325" s="30" t="s">
        <v>55</v>
      </c>
      <c r="B325" s="30" t="s">
        <v>60</v>
      </c>
      <c r="C325" s="30" t="s">
        <v>26</v>
      </c>
      <c r="D325" s="30" t="s">
        <v>47</v>
      </c>
      <c r="E325" s="30" t="s">
        <v>48</v>
      </c>
      <c r="F325" s="30"/>
    </row>
    <row r="326" spans="1:6" ht="15.75" thickBot="1" x14ac:dyDescent="0.3">
      <c r="A326" s="31" t="s">
        <v>29</v>
      </c>
      <c r="B326" s="32" t="s">
        <v>30</v>
      </c>
      <c r="C326" s="46">
        <v>45938</v>
      </c>
      <c r="D326" s="31" t="s">
        <v>31</v>
      </c>
      <c r="E326" s="32" t="s">
        <v>32</v>
      </c>
      <c r="F326" s="30"/>
    </row>
    <row r="327" spans="1:6" ht="15.75" thickBot="1" x14ac:dyDescent="0.3">
      <c r="A327" s="36"/>
      <c r="B327" s="32" t="s">
        <v>33</v>
      </c>
      <c r="C327" s="47">
        <f>IF(C326="","",IF(AND(MONTH(C326)&gt;=1,MONTH(C326)&lt;=3),1,IF(AND(MONTH(C326)&gt;=4,MONTH(C326)&lt;=6),2,IF(AND(MONTH(C326)&gt;=7,MONTH(C326)&lt;=9),3,4))))</f>
        <v>4</v>
      </c>
      <c r="D327" s="36"/>
      <c r="E327" s="32" t="s">
        <v>34</v>
      </c>
      <c r="F327" s="30"/>
    </row>
    <row r="328" spans="1:6" ht="15.75" thickBot="1" x14ac:dyDescent="0.3">
      <c r="A328" s="36"/>
      <c r="B328" s="32" t="s">
        <v>35</v>
      </c>
      <c r="C328" s="46">
        <v>45939</v>
      </c>
      <c r="D328" s="36"/>
      <c r="E328" s="32" t="s">
        <v>36</v>
      </c>
      <c r="F328" s="30"/>
    </row>
    <row r="329" spans="1:6" ht="15.75" thickBot="1" x14ac:dyDescent="0.3">
      <c r="A329" s="36"/>
      <c r="B329" s="32" t="s">
        <v>33</v>
      </c>
      <c r="C329" s="47">
        <f>IF(C328="","",IF(AND(MONTH(C328)&gt;=1,MONTH(C328)&lt;=3),1,IF(AND(MONTH(C328)&gt;=4,MONTH(C328)&lt;=6),2,IF(AND(MONTH(C328)&gt;=7,MONTH(C328)&lt;=9),3,4))))</f>
        <v>4</v>
      </c>
      <c r="D329" s="36"/>
      <c r="E329" s="32" t="s">
        <v>37</v>
      </c>
      <c r="F329" s="30"/>
    </row>
    <row r="330" spans="1:6" ht="15.75" thickBot="1" x14ac:dyDescent="0.3">
      <c r="A330" s="48"/>
      <c r="B330" s="48"/>
      <c r="C330" s="48"/>
      <c r="D330" s="48"/>
      <c r="E330" s="48"/>
      <c r="F330" s="48"/>
    </row>
    <row r="331" spans="1:6" ht="15.75" thickBot="1" x14ac:dyDescent="0.3">
      <c r="A331" s="38" t="s">
        <v>38</v>
      </c>
      <c r="B331" s="38" t="s">
        <v>39</v>
      </c>
      <c r="C331" s="38" t="s">
        <v>40</v>
      </c>
      <c r="D331" s="38" t="s">
        <v>41</v>
      </c>
      <c r="E331" s="38" t="s">
        <v>42</v>
      </c>
      <c r="F331" s="38" t="s">
        <v>43</v>
      </c>
    </row>
    <row r="332" spans="1:6" x14ac:dyDescent="0.25">
      <c r="A332" s="39">
        <v>44103103</v>
      </c>
      <c r="B332" s="40" t="str">
        <f t="shared" ref="B332:B344" ca="1" si="18">IFERROR(INDEX(UNSPSCDes,MATCH(INDIRECT(ADDRESS(ROW(),COLUMN()-1,4)),UNSPSCCode,0)),"")</f>
        <v>Tóner para impresoras o fax</v>
      </c>
      <c r="C332" s="39" t="s">
        <v>44</v>
      </c>
      <c r="D332" s="39">
        <v>4</v>
      </c>
      <c r="E332" s="42">
        <v>3879</v>
      </c>
      <c r="F332" s="43">
        <f t="shared" ref="F332:F344" ca="1" si="19">INDIRECT(ADDRESS(ROW(),COLUMN()-2,4))*INDIRECT(ADDRESS(ROW(),COLUMN()-1,4))</f>
        <v>15516</v>
      </c>
    </row>
    <row r="333" spans="1:6" x14ac:dyDescent="0.25">
      <c r="A333" s="39">
        <v>44103103</v>
      </c>
      <c r="B333" s="40" t="str">
        <f t="shared" ca="1" si="18"/>
        <v>Tóner para impresoras o fax</v>
      </c>
      <c r="C333" s="39" t="s">
        <v>44</v>
      </c>
      <c r="D333" s="39">
        <v>4</v>
      </c>
      <c r="E333" s="42">
        <v>3879</v>
      </c>
      <c r="F333" s="43">
        <f t="shared" ca="1" si="19"/>
        <v>15516</v>
      </c>
    </row>
    <row r="334" spans="1:6" x14ac:dyDescent="0.25">
      <c r="A334" s="39">
        <v>44103103</v>
      </c>
      <c r="B334" s="40" t="str">
        <f t="shared" ca="1" si="18"/>
        <v>Tóner para impresoras o fax</v>
      </c>
      <c r="C334" s="39" t="s">
        <v>44</v>
      </c>
      <c r="D334" s="39">
        <v>4</v>
      </c>
      <c r="E334" s="42">
        <v>3879</v>
      </c>
      <c r="F334" s="43">
        <f t="shared" ca="1" si="19"/>
        <v>15516</v>
      </c>
    </row>
    <row r="335" spans="1:6" x14ac:dyDescent="0.25">
      <c r="A335" s="39">
        <v>44103103</v>
      </c>
      <c r="B335" s="40" t="str">
        <f t="shared" ca="1" si="18"/>
        <v>Tóner para impresoras o fax</v>
      </c>
      <c r="C335" s="39" t="s">
        <v>44</v>
      </c>
      <c r="D335" s="39">
        <v>4</v>
      </c>
      <c r="E335" s="42">
        <v>3879</v>
      </c>
      <c r="F335" s="43">
        <f t="shared" ca="1" si="19"/>
        <v>15516</v>
      </c>
    </row>
    <row r="336" spans="1:6" x14ac:dyDescent="0.25">
      <c r="A336" s="39">
        <v>44103103</v>
      </c>
      <c r="B336" s="40" t="str">
        <f t="shared" ca="1" si="18"/>
        <v>Tóner para impresoras o fax</v>
      </c>
      <c r="C336" s="39" t="s">
        <v>44</v>
      </c>
      <c r="D336" s="39">
        <v>4</v>
      </c>
      <c r="E336" s="42">
        <v>4765</v>
      </c>
      <c r="F336" s="43">
        <f t="shared" ca="1" si="19"/>
        <v>19060</v>
      </c>
    </row>
    <row r="337" spans="1:6" x14ac:dyDescent="0.25">
      <c r="A337" s="39">
        <v>44103103</v>
      </c>
      <c r="B337" s="40" t="str">
        <f t="shared" ca="1" si="18"/>
        <v>Tóner para impresoras o fax</v>
      </c>
      <c r="C337" s="39" t="s">
        <v>44</v>
      </c>
      <c r="D337" s="39">
        <v>4</v>
      </c>
      <c r="E337" s="42">
        <v>2532</v>
      </c>
      <c r="F337" s="43">
        <f t="shared" ca="1" si="19"/>
        <v>10128</v>
      </c>
    </row>
    <row r="338" spans="1:6" x14ac:dyDescent="0.25">
      <c r="A338" s="39">
        <v>44103103</v>
      </c>
      <c r="B338" s="40" t="str">
        <f t="shared" ca="1" si="18"/>
        <v>Tóner para impresoras o fax</v>
      </c>
      <c r="C338" s="39" t="s">
        <v>44</v>
      </c>
      <c r="D338" s="39">
        <v>4</v>
      </c>
      <c r="E338" s="42">
        <v>2532</v>
      </c>
      <c r="F338" s="43">
        <f t="shared" ca="1" si="19"/>
        <v>10128</v>
      </c>
    </row>
    <row r="339" spans="1:6" x14ac:dyDescent="0.25">
      <c r="A339" s="39">
        <v>44103103</v>
      </c>
      <c r="B339" s="40" t="str">
        <f t="shared" ca="1" si="18"/>
        <v>Tóner para impresoras o fax</v>
      </c>
      <c r="C339" s="39" t="s">
        <v>44</v>
      </c>
      <c r="D339" s="39">
        <v>4</v>
      </c>
      <c r="E339" s="42">
        <v>2532</v>
      </c>
      <c r="F339" s="43">
        <f t="shared" ca="1" si="19"/>
        <v>10128</v>
      </c>
    </row>
    <row r="340" spans="1:6" x14ac:dyDescent="0.25">
      <c r="A340" s="39">
        <v>44103103</v>
      </c>
      <c r="B340" s="40" t="str">
        <f t="shared" ca="1" si="18"/>
        <v>Tóner para impresoras o fax</v>
      </c>
      <c r="C340" s="39" t="s">
        <v>44</v>
      </c>
      <c r="D340" s="39">
        <v>4</v>
      </c>
      <c r="E340" s="42">
        <v>4167</v>
      </c>
      <c r="F340" s="43">
        <f t="shared" ca="1" si="19"/>
        <v>16668</v>
      </c>
    </row>
    <row r="341" spans="1:6" x14ac:dyDescent="0.25">
      <c r="A341" s="39">
        <v>44103103</v>
      </c>
      <c r="B341" s="40" t="str">
        <f t="shared" ca="1" si="18"/>
        <v>Tóner para impresoras o fax</v>
      </c>
      <c r="C341" s="39" t="s">
        <v>44</v>
      </c>
      <c r="D341" s="39">
        <v>4</v>
      </c>
      <c r="E341" s="42">
        <v>3305</v>
      </c>
      <c r="F341" s="43">
        <f t="shared" ca="1" si="19"/>
        <v>13220</v>
      </c>
    </row>
    <row r="342" spans="1:6" x14ac:dyDescent="0.25">
      <c r="A342" s="39">
        <v>44103103</v>
      </c>
      <c r="B342" s="40" t="str">
        <f t="shared" ca="1" si="18"/>
        <v>Tóner para impresoras o fax</v>
      </c>
      <c r="C342" s="39" t="s">
        <v>44</v>
      </c>
      <c r="D342" s="39">
        <v>4</v>
      </c>
      <c r="E342" s="42">
        <v>3305</v>
      </c>
      <c r="F342" s="43">
        <f t="shared" ca="1" si="19"/>
        <v>13220</v>
      </c>
    </row>
    <row r="343" spans="1:6" x14ac:dyDescent="0.25">
      <c r="A343" s="39">
        <v>44103103</v>
      </c>
      <c r="B343" s="40" t="str">
        <f t="shared" ca="1" si="18"/>
        <v>Tóner para impresoras o fax</v>
      </c>
      <c r="C343" s="39" t="s">
        <v>44</v>
      </c>
      <c r="D343" s="39">
        <v>4</v>
      </c>
      <c r="E343" s="42">
        <v>3305</v>
      </c>
      <c r="F343" s="43">
        <f t="shared" ca="1" si="19"/>
        <v>13220</v>
      </c>
    </row>
    <row r="344" spans="1:6" x14ac:dyDescent="0.25">
      <c r="A344" s="39">
        <v>44103103</v>
      </c>
      <c r="B344" s="40" t="str">
        <f t="shared" ca="1" si="18"/>
        <v>Tóner para impresoras o fax</v>
      </c>
      <c r="C344" s="39" t="s">
        <v>44</v>
      </c>
      <c r="D344" s="39">
        <v>4</v>
      </c>
      <c r="E344" s="42">
        <v>4500</v>
      </c>
      <c r="F344" s="43">
        <f t="shared" ca="1" si="19"/>
        <v>18000</v>
      </c>
    </row>
    <row r="345" spans="1:6" x14ac:dyDescent="0.25">
      <c r="A345" s="48"/>
      <c r="B345" s="48"/>
      <c r="C345" s="48"/>
      <c r="D345" s="48"/>
      <c r="E345" s="44" t="s">
        <v>45</v>
      </c>
      <c r="F345" s="45">
        <f ca="1">SUM(Table319[MONTO TOTAL ESTIMADO])</f>
        <v>185836</v>
      </c>
    </row>
    <row r="346" spans="1:6" ht="17.25" thickBot="1" x14ac:dyDescent="0.3">
      <c r="A346" s="28"/>
      <c r="B346" s="28"/>
      <c r="C346" s="28"/>
      <c r="D346" s="28"/>
      <c r="E346" s="28"/>
      <c r="F346" s="28"/>
    </row>
    <row r="347" spans="1:6" ht="23.25" thickBot="1" x14ac:dyDescent="0.3">
      <c r="A347" s="29" t="s">
        <v>18</v>
      </c>
      <c r="B347" s="29" t="s">
        <v>19</v>
      </c>
      <c r="C347" s="29" t="s">
        <v>20</v>
      </c>
      <c r="D347" s="29" t="s">
        <v>21</v>
      </c>
      <c r="E347" s="29" t="s">
        <v>22</v>
      </c>
      <c r="F347" s="29" t="s">
        <v>23</v>
      </c>
    </row>
    <row r="348" spans="1:6" ht="15.75" thickBot="1" x14ac:dyDescent="0.3">
      <c r="A348" s="30" t="s">
        <v>68</v>
      </c>
      <c r="B348" s="30" t="s">
        <v>60</v>
      </c>
      <c r="C348" s="30" t="s">
        <v>50</v>
      </c>
      <c r="D348" s="30" t="s">
        <v>27</v>
      </c>
      <c r="E348" s="30" t="s">
        <v>28</v>
      </c>
      <c r="F348" s="30"/>
    </row>
    <row r="349" spans="1:6" ht="15.75" thickBot="1" x14ac:dyDescent="0.3">
      <c r="A349" s="31" t="s">
        <v>29</v>
      </c>
      <c r="B349" s="32" t="s">
        <v>30</v>
      </c>
      <c r="C349" s="46">
        <v>46001</v>
      </c>
      <c r="D349" s="31" t="s">
        <v>31</v>
      </c>
      <c r="E349" s="32" t="s">
        <v>32</v>
      </c>
      <c r="F349" s="30"/>
    </row>
    <row r="350" spans="1:6" ht="15.75" thickBot="1" x14ac:dyDescent="0.3">
      <c r="A350" s="36"/>
      <c r="B350" s="32" t="s">
        <v>33</v>
      </c>
      <c r="C350" s="47">
        <f>IF(C349="","",IF(AND(MONTH(C349)&gt;=1,MONTH(C349)&lt;=3),1,IF(AND(MONTH(C349)&gt;=4,MONTH(C349)&lt;=6),2,IF(AND(MONTH(C349)&gt;=7,MONTH(C349)&lt;=9),3,4))))</f>
        <v>4</v>
      </c>
      <c r="D350" s="36"/>
      <c r="E350" s="32" t="s">
        <v>34</v>
      </c>
      <c r="F350" s="30"/>
    </row>
    <row r="351" spans="1:6" ht="15.75" thickBot="1" x14ac:dyDescent="0.3">
      <c r="A351" s="36"/>
      <c r="B351" s="32" t="s">
        <v>35</v>
      </c>
      <c r="C351" s="46">
        <v>46007</v>
      </c>
      <c r="D351" s="36"/>
      <c r="E351" s="32" t="s">
        <v>36</v>
      </c>
      <c r="F351" s="30"/>
    </row>
    <row r="352" spans="1:6" ht="15.75" thickBot="1" x14ac:dyDescent="0.3">
      <c r="A352" s="36"/>
      <c r="B352" s="32" t="s">
        <v>33</v>
      </c>
      <c r="C352" s="47">
        <f>IF(C351="","",IF(AND(MONTH(C351)&gt;=1,MONTH(C351)&lt;=3),1,IF(AND(MONTH(C351)&gt;=4,MONTH(C351)&lt;=6),2,IF(AND(MONTH(C351)&gt;=7,MONTH(C351)&lt;=9),3,4))))</f>
        <v>4</v>
      </c>
      <c r="D352" s="36"/>
      <c r="E352" s="32" t="s">
        <v>37</v>
      </c>
      <c r="F352" s="30"/>
    </row>
    <row r="353" spans="1:6" ht="15.75" thickBot="1" x14ac:dyDescent="0.3">
      <c r="A353" s="48"/>
      <c r="B353" s="48"/>
      <c r="C353" s="48"/>
      <c r="D353" s="48"/>
      <c r="E353" s="48"/>
      <c r="F353" s="48"/>
    </row>
    <row r="354" spans="1:6" ht="15.75" thickBot="1" x14ac:dyDescent="0.3">
      <c r="A354" s="38" t="s">
        <v>38</v>
      </c>
      <c r="B354" s="38" t="s">
        <v>39</v>
      </c>
      <c r="C354" s="38" t="s">
        <v>40</v>
      </c>
      <c r="D354" s="38" t="s">
        <v>41</v>
      </c>
      <c r="E354" s="38" t="s">
        <v>42</v>
      </c>
      <c r="F354" s="38" t="s">
        <v>43</v>
      </c>
    </row>
    <row r="355" spans="1:6" x14ac:dyDescent="0.25">
      <c r="A355" s="39">
        <v>90101802</v>
      </c>
      <c r="B355" s="40" t="str">
        <f ca="1">IFERROR(INDEX(UNSPSCDes,MATCH(INDIRECT(ADDRESS(ROW(),COLUMN()-1,4)),UNSPSCCode,0)),"")</f>
        <v>Servicios de comidas a domicilio</v>
      </c>
      <c r="C355" s="39" t="s">
        <v>44</v>
      </c>
      <c r="D355" s="39">
        <v>1</v>
      </c>
      <c r="E355" s="42">
        <v>700000</v>
      </c>
      <c r="F355" s="43">
        <f ca="1">INDIRECT(ADDRESS(ROW(),COLUMN()-2,4))*INDIRECT(ADDRESS(ROW(),COLUMN()-1,4))</f>
        <v>700000</v>
      </c>
    </row>
    <row r="356" spans="1:6" x14ac:dyDescent="0.25">
      <c r="A356" s="48"/>
      <c r="B356" s="48"/>
      <c r="C356" s="48"/>
      <c r="D356" s="48"/>
      <c r="E356" s="44" t="s">
        <v>45</v>
      </c>
      <c r="F356" s="45">
        <f ca="1">SUM(Table320[MONTO TOTAL ESTIMADO])</f>
        <v>700000</v>
      </c>
    </row>
    <row r="357" spans="1:6" ht="17.25" thickBot="1" x14ac:dyDescent="0.3">
      <c r="A357" s="28"/>
      <c r="B357" s="28"/>
      <c r="C357" s="28"/>
      <c r="D357" s="28"/>
      <c r="E357" s="28"/>
      <c r="F357" s="28"/>
    </row>
    <row r="358" spans="1:6" ht="23.25" thickBot="1" x14ac:dyDescent="0.3">
      <c r="A358" s="29" t="s">
        <v>18</v>
      </c>
      <c r="B358" s="29" t="s">
        <v>19</v>
      </c>
      <c r="C358" s="29" t="s">
        <v>20</v>
      </c>
      <c r="D358" s="29" t="s">
        <v>21</v>
      </c>
      <c r="E358" s="29" t="s">
        <v>22</v>
      </c>
      <c r="F358" s="29" t="s">
        <v>23</v>
      </c>
    </row>
    <row r="359" spans="1:6" ht="15.75" thickBot="1" x14ac:dyDescent="0.3">
      <c r="A359" s="30" t="s">
        <v>69</v>
      </c>
      <c r="B359" s="30" t="s">
        <v>60</v>
      </c>
      <c r="C359" s="30" t="s">
        <v>26</v>
      </c>
      <c r="D359" s="30" t="s">
        <v>47</v>
      </c>
      <c r="E359" s="30" t="s">
        <v>28</v>
      </c>
      <c r="F359" s="30"/>
    </row>
    <row r="360" spans="1:6" ht="15.75" thickBot="1" x14ac:dyDescent="0.3">
      <c r="A360" s="31" t="s">
        <v>29</v>
      </c>
      <c r="B360" s="32" t="s">
        <v>30</v>
      </c>
      <c r="C360" s="46">
        <v>45707</v>
      </c>
      <c r="D360" s="31" t="s">
        <v>31</v>
      </c>
      <c r="E360" s="32" t="s">
        <v>32</v>
      </c>
      <c r="F360" s="30"/>
    </row>
    <row r="361" spans="1:6" ht="15.75" thickBot="1" x14ac:dyDescent="0.3">
      <c r="A361" s="36"/>
      <c r="B361" s="32" t="s">
        <v>33</v>
      </c>
      <c r="C361" s="47">
        <f>IF(C360="","",IF(AND(MONTH(C360)&gt;=1,MONTH(C360)&lt;=3),1,IF(AND(MONTH(C360)&gt;=4,MONTH(C360)&lt;=6),2,IF(AND(MONTH(C360)&gt;=7,MONTH(C360)&lt;=9),3,4))))</f>
        <v>1</v>
      </c>
      <c r="D361" s="36"/>
      <c r="E361" s="32" t="s">
        <v>34</v>
      </c>
      <c r="F361" s="30"/>
    </row>
    <row r="362" spans="1:6" ht="15.75" thickBot="1" x14ac:dyDescent="0.3">
      <c r="A362" s="36"/>
      <c r="B362" s="32" t="s">
        <v>35</v>
      </c>
      <c r="C362" s="46">
        <v>45708</v>
      </c>
      <c r="D362" s="36"/>
      <c r="E362" s="32" t="s">
        <v>36</v>
      </c>
      <c r="F362" s="30"/>
    </row>
    <row r="363" spans="1:6" ht="15.75" thickBot="1" x14ac:dyDescent="0.3">
      <c r="A363" s="36"/>
      <c r="B363" s="32" t="s">
        <v>33</v>
      </c>
      <c r="C363" s="47">
        <f>IF(C362="","",IF(AND(MONTH(C362)&gt;=1,MONTH(C362)&lt;=3),1,IF(AND(MONTH(C362)&gt;=4,MONTH(C362)&lt;=6),2,IF(AND(MONTH(C362)&gt;=7,MONTH(C362)&lt;=9),3,4))))</f>
        <v>1</v>
      </c>
      <c r="D363" s="36"/>
      <c r="E363" s="32" t="s">
        <v>37</v>
      </c>
      <c r="F363" s="30"/>
    </row>
    <row r="364" spans="1:6" ht="15.75" thickBot="1" x14ac:dyDescent="0.3">
      <c r="A364" s="48"/>
      <c r="B364" s="48"/>
      <c r="C364" s="48"/>
      <c r="D364" s="48"/>
      <c r="E364" s="48"/>
      <c r="F364" s="48"/>
    </row>
    <row r="365" spans="1:6" ht="15.75" thickBot="1" x14ac:dyDescent="0.3">
      <c r="A365" s="38" t="s">
        <v>38</v>
      </c>
      <c r="B365" s="38" t="s">
        <v>39</v>
      </c>
      <c r="C365" s="38" t="s">
        <v>40</v>
      </c>
      <c r="D365" s="38" t="s">
        <v>41</v>
      </c>
      <c r="E365" s="38" t="s">
        <v>42</v>
      </c>
      <c r="F365" s="38" t="s">
        <v>43</v>
      </c>
    </row>
    <row r="366" spans="1:6" x14ac:dyDescent="0.25">
      <c r="A366" s="39">
        <v>43212110</v>
      </c>
      <c r="B366" s="40" t="str">
        <f ca="1">IFERROR(INDEX(UNSPSCDes,MATCH(INDIRECT(ADDRESS(ROW(),COLUMN()-1,4)),UNSPSCCode,0)),"")</f>
        <v>Impresoras de múltiples funciones</v>
      </c>
      <c r="C366" s="39" t="s">
        <v>44</v>
      </c>
      <c r="D366" s="39">
        <v>2</v>
      </c>
      <c r="E366" s="42">
        <v>50000</v>
      </c>
      <c r="F366" s="43">
        <f ca="1">INDIRECT(ADDRESS(ROW(),COLUMN()-2,4))*INDIRECT(ADDRESS(ROW(),COLUMN()-1,4))</f>
        <v>100000</v>
      </c>
    </row>
    <row r="367" spans="1:6" x14ac:dyDescent="0.25">
      <c r="A367" s="48"/>
      <c r="B367" s="48"/>
      <c r="C367" s="48"/>
      <c r="D367" s="48"/>
      <c r="E367" s="44" t="s">
        <v>45</v>
      </c>
      <c r="F367" s="45">
        <f ca="1">SUM(Table321[MONTO TOTAL ESTIMADO])</f>
        <v>100000</v>
      </c>
    </row>
    <row r="368" spans="1:6" ht="17.25" thickBot="1" x14ac:dyDescent="0.3">
      <c r="A368" s="28"/>
      <c r="B368" s="28"/>
      <c r="C368" s="28"/>
      <c r="D368" s="28"/>
      <c r="E368" s="28"/>
      <c r="F368" s="28"/>
    </row>
    <row r="369" spans="1:6" ht="23.25" thickBot="1" x14ac:dyDescent="0.3">
      <c r="A369" s="29" t="s">
        <v>18</v>
      </c>
      <c r="B369" s="29" t="s">
        <v>19</v>
      </c>
      <c r="C369" s="29" t="s">
        <v>20</v>
      </c>
      <c r="D369" s="29" t="s">
        <v>21</v>
      </c>
      <c r="E369" s="29" t="s">
        <v>22</v>
      </c>
      <c r="F369" s="29" t="s">
        <v>23</v>
      </c>
    </row>
    <row r="370" spans="1:6" ht="15.75" thickBot="1" x14ac:dyDescent="0.3">
      <c r="A370" s="30" t="s">
        <v>69</v>
      </c>
      <c r="B370" s="30" t="s">
        <v>60</v>
      </c>
      <c r="C370" s="30" t="s">
        <v>26</v>
      </c>
      <c r="D370" s="30" t="s">
        <v>47</v>
      </c>
      <c r="E370" s="30" t="s">
        <v>48</v>
      </c>
      <c r="F370" s="30"/>
    </row>
    <row r="371" spans="1:6" ht="15.75" thickBot="1" x14ac:dyDescent="0.3">
      <c r="A371" s="31" t="s">
        <v>29</v>
      </c>
      <c r="B371" s="32" t="s">
        <v>30</v>
      </c>
      <c r="C371" s="46">
        <v>45813</v>
      </c>
      <c r="D371" s="31" t="s">
        <v>31</v>
      </c>
      <c r="E371" s="32" t="s">
        <v>32</v>
      </c>
      <c r="F371" s="30"/>
    </row>
    <row r="372" spans="1:6" ht="15.75" thickBot="1" x14ac:dyDescent="0.3">
      <c r="A372" s="36"/>
      <c r="B372" s="32" t="s">
        <v>33</v>
      </c>
      <c r="C372" s="47">
        <f>IF(C371="","",IF(AND(MONTH(C371)&gt;=1,MONTH(C371)&lt;=3),1,IF(AND(MONTH(C371)&gt;=4,MONTH(C371)&lt;=6),2,IF(AND(MONTH(C371)&gt;=7,MONTH(C371)&lt;=9),3,4))))</f>
        <v>2</v>
      </c>
      <c r="D372" s="36"/>
      <c r="E372" s="32" t="s">
        <v>34</v>
      </c>
      <c r="F372" s="30"/>
    </row>
    <row r="373" spans="1:6" ht="15.75" thickBot="1" x14ac:dyDescent="0.3">
      <c r="A373" s="36"/>
      <c r="B373" s="32" t="s">
        <v>35</v>
      </c>
      <c r="C373" s="46">
        <v>45814</v>
      </c>
      <c r="D373" s="36"/>
      <c r="E373" s="32" t="s">
        <v>36</v>
      </c>
      <c r="F373" s="30"/>
    </row>
    <row r="374" spans="1:6" ht="15.75" thickBot="1" x14ac:dyDescent="0.3">
      <c r="A374" s="36"/>
      <c r="B374" s="32" t="s">
        <v>33</v>
      </c>
      <c r="C374" s="47">
        <f>IF(C373="","",IF(AND(MONTH(C373)&gt;=1,MONTH(C373)&lt;=3),1,IF(AND(MONTH(C373)&gt;=4,MONTH(C373)&lt;=6),2,IF(AND(MONTH(C373)&gt;=7,MONTH(C373)&lt;=9),3,4))))</f>
        <v>2</v>
      </c>
      <c r="D374" s="36"/>
      <c r="E374" s="32" t="s">
        <v>37</v>
      </c>
      <c r="F374" s="30"/>
    </row>
    <row r="375" spans="1:6" ht="15.75" thickBot="1" x14ac:dyDescent="0.3">
      <c r="A375" s="48"/>
      <c r="B375" s="48"/>
      <c r="C375" s="48"/>
      <c r="D375" s="48"/>
      <c r="E375" s="48"/>
      <c r="F375" s="48"/>
    </row>
    <row r="376" spans="1:6" ht="15.75" thickBot="1" x14ac:dyDescent="0.3">
      <c r="A376" s="38" t="s">
        <v>38</v>
      </c>
      <c r="B376" s="38" t="s">
        <v>39</v>
      </c>
      <c r="C376" s="38" t="s">
        <v>40</v>
      </c>
      <c r="D376" s="38" t="s">
        <v>41</v>
      </c>
      <c r="E376" s="38" t="s">
        <v>42</v>
      </c>
      <c r="F376" s="38" t="s">
        <v>43</v>
      </c>
    </row>
    <row r="377" spans="1:6" x14ac:dyDescent="0.25">
      <c r="A377" s="39">
        <v>43212110</v>
      </c>
      <c r="B377" s="40" t="str">
        <f ca="1">IFERROR(INDEX(UNSPSCDes,MATCH(INDIRECT(ADDRESS(ROW(),COLUMN()-1,4)),UNSPSCCode,0)),"")</f>
        <v>Impresoras de múltiples funciones</v>
      </c>
      <c r="C377" s="39" t="s">
        <v>44</v>
      </c>
      <c r="D377" s="39">
        <v>2</v>
      </c>
      <c r="E377" s="42">
        <v>50000</v>
      </c>
      <c r="F377" s="43">
        <f ca="1">INDIRECT(ADDRESS(ROW(),COLUMN()-2,4))*INDIRECT(ADDRESS(ROW(),COLUMN()-1,4))</f>
        <v>100000</v>
      </c>
    </row>
    <row r="378" spans="1:6" x14ac:dyDescent="0.25">
      <c r="A378" s="48"/>
      <c r="B378" s="48"/>
      <c r="C378" s="48"/>
      <c r="D378" s="48"/>
      <c r="E378" s="44" t="s">
        <v>45</v>
      </c>
      <c r="F378" s="45">
        <f ca="1">SUM(Table322[MONTO TOTAL ESTIMADO])</f>
        <v>100000</v>
      </c>
    </row>
    <row r="379" spans="1:6" ht="17.25" thickBot="1" x14ac:dyDescent="0.3">
      <c r="A379" s="28"/>
      <c r="B379" s="28"/>
      <c r="C379" s="28"/>
      <c r="D379" s="28"/>
      <c r="E379" s="28"/>
      <c r="F379" s="28"/>
    </row>
    <row r="380" spans="1:6" ht="23.25" thickBot="1" x14ac:dyDescent="0.3">
      <c r="A380" s="29" t="s">
        <v>18</v>
      </c>
      <c r="B380" s="29" t="s">
        <v>19</v>
      </c>
      <c r="C380" s="29" t="s">
        <v>20</v>
      </c>
      <c r="D380" s="29" t="s">
        <v>21</v>
      </c>
      <c r="E380" s="29" t="s">
        <v>22</v>
      </c>
      <c r="F380" s="29" t="s">
        <v>23</v>
      </c>
    </row>
    <row r="381" spans="1:6" ht="15.75" thickBot="1" x14ac:dyDescent="0.3">
      <c r="A381" s="30" t="s">
        <v>70</v>
      </c>
      <c r="B381" s="30" t="s">
        <v>60</v>
      </c>
      <c r="C381" s="30" t="s">
        <v>26</v>
      </c>
      <c r="D381" s="30" t="s">
        <v>71</v>
      </c>
      <c r="E381" s="30" t="s">
        <v>28</v>
      </c>
      <c r="F381" s="30"/>
    </row>
    <row r="382" spans="1:6" ht="15.75" thickBot="1" x14ac:dyDescent="0.3">
      <c r="A382" s="31" t="s">
        <v>29</v>
      </c>
      <c r="B382" s="32" t="s">
        <v>30</v>
      </c>
      <c r="C382" s="46">
        <v>45817</v>
      </c>
      <c r="D382" s="31" t="s">
        <v>31</v>
      </c>
      <c r="E382" s="32" t="s">
        <v>32</v>
      </c>
      <c r="F382" s="30"/>
    </row>
    <row r="383" spans="1:6" ht="15.75" thickBot="1" x14ac:dyDescent="0.3">
      <c r="A383" s="36"/>
      <c r="B383" s="32" t="s">
        <v>33</v>
      </c>
      <c r="C383" s="47">
        <f>IF(C382="","",IF(AND(MONTH(C382)&gt;=1,MONTH(C382)&lt;=3),1,IF(AND(MONTH(C382)&gt;=4,MONTH(C382)&lt;=6),2,IF(AND(MONTH(C382)&gt;=7,MONTH(C382)&lt;=9),3,4))))</f>
        <v>2</v>
      </c>
      <c r="D383" s="36"/>
      <c r="E383" s="32" t="s">
        <v>34</v>
      </c>
      <c r="F383" s="30"/>
    </row>
    <row r="384" spans="1:6" ht="15.75" thickBot="1" x14ac:dyDescent="0.3">
      <c r="A384" s="36"/>
      <c r="B384" s="32" t="s">
        <v>35</v>
      </c>
      <c r="C384" s="46">
        <v>45824</v>
      </c>
      <c r="D384" s="36"/>
      <c r="E384" s="32" t="s">
        <v>36</v>
      </c>
      <c r="F384" s="30"/>
    </row>
    <row r="385" spans="1:6" ht="15.75" thickBot="1" x14ac:dyDescent="0.3">
      <c r="A385" s="36"/>
      <c r="B385" s="32" t="s">
        <v>33</v>
      </c>
      <c r="C385" s="47">
        <f>IF(C384="","",IF(AND(MONTH(C384)&gt;=1,MONTH(C384)&lt;=3),1,IF(AND(MONTH(C384)&gt;=4,MONTH(C384)&lt;=6),2,IF(AND(MONTH(C384)&gt;=7,MONTH(C384)&lt;=9),3,4))))</f>
        <v>2</v>
      </c>
      <c r="D385" s="36"/>
      <c r="E385" s="32" t="s">
        <v>37</v>
      </c>
      <c r="F385" s="30"/>
    </row>
    <row r="386" spans="1:6" ht="15.75" thickBot="1" x14ac:dyDescent="0.3">
      <c r="A386" s="48"/>
      <c r="B386" s="48"/>
      <c r="C386" s="48"/>
      <c r="D386" s="48"/>
      <c r="E386" s="48"/>
      <c r="F386" s="48"/>
    </row>
    <row r="387" spans="1:6" ht="15.75" thickBot="1" x14ac:dyDescent="0.3">
      <c r="A387" s="38" t="s">
        <v>38</v>
      </c>
      <c r="B387" s="38" t="s">
        <v>39</v>
      </c>
      <c r="C387" s="38" t="s">
        <v>40</v>
      </c>
      <c r="D387" s="38" t="s">
        <v>41</v>
      </c>
      <c r="E387" s="38" t="s">
        <v>42</v>
      </c>
      <c r="F387" s="38" t="s">
        <v>43</v>
      </c>
    </row>
    <row r="388" spans="1:6" x14ac:dyDescent="0.25">
      <c r="A388" s="39">
        <v>43211507</v>
      </c>
      <c r="B388" s="40" t="str">
        <f ca="1">IFERROR(INDEX(UNSPSCDes,MATCH(INDIRECT(ADDRESS(ROW(),COLUMN()-1,4)),UNSPSCCode,0)),"")</f>
        <v>Computadores de escritorio</v>
      </c>
      <c r="C388" s="39" t="s">
        <v>44</v>
      </c>
      <c r="D388" s="39">
        <v>10</v>
      </c>
      <c r="E388" s="42">
        <v>150000</v>
      </c>
      <c r="F388" s="43">
        <f ca="1">INDIRECT(ADDRESS(ROW(),COLUMN()-2,4))*INDIRECT(ADDRESS(ROW(),COLUMN()-1,4))</f>
        <v>1500000</v>
      </c>
    </row>
    <row r="389" spans="1:6" x14ac:dyDescent="0.25">
      <c r="A389" s="39">
        <v>43211503</v>
      </c>
      <c r="B389" s="40" t="str">
        <f ca="1">IFERROR(INDEX(UNSPSCDes,MATCH(INDIRECT(ADDRESS(ROW(),COLUMN()-1,4)),UNSPSCCode,0)),"")</f>
        <v>Computadores notebook</v>
      </c>
      <c r="C389" s="39" t="s">
        <v>44</v>
      </c>
      <c r="D389" s="39">
        <v>2</v>
      </c>
      <c r="E389" s="42">
        <v>100000</v>
      </c>
      <c r="F389" s="43">
        <f ca="1">INDIRECT(ADDRESS(ROW(),COLUMN()-2,4))*INDIRECT(ADDRESS(ROW(),COLUMN()-1,4))</f>
        <v>200000</v>
      </c>
    </row>
    <row r="390" spans="1:6" x14ac:dyDescent="0.25">
      <c r="A390" s="39">
        <v>43222609</v>
      </c>
      <c r="B390" s="40" t="str">
        <f ca="1">IFERROR(INDEX(UNSPSCDes,MATCH(INDIRECT(ADDRESS(ROW(),COLUMN()-1,4)),UNSPSCCode,0)),"")</f>
        <v>Enrutadores (routers) de red</v>
      </c>
      <c r="C390" s="39" t="s">
        <v>44</v>
      </c>
      <c r="D390" s="39">
        <v>4</v>
      </c>
      <c r="E390" s="42">
        <v>150000</v>
      </c>
      <c r="F390" s="43">
        <f ca="1">INDIRECT(ADDRESS(ROW(),COLUMN()-2,4))*INDIRECT(ADDRESS(ROW(),COLUMN()-1,4))</f>
        <v>600000</v>
      </c>
    </row>
    <row r="391" spans="1:6" x14ac:dyDescent="0.25">
      <c r="A391" s="48"/>
      <c r="B391" s="48"/>
      <c r="C391" s="48"/>
      <c r="D391" s="48"/>
      <c r="E391" s="44" t="s">
        <v>45</v>
      </c>
      <c r="F391" s="45">
        <f ca="1">SUM(Table323[MONTO TOTAL ESTIMADO])</f>
        <v>2300000</v>
      </c>
    </row>
    <row r="392" spans="1:6" ht="17.25" thickBot="1" x14ac:dyDescent="0.3">
      <c r="A392" s="28"/>
      <c r="B392" s="28"/>
      <c r="C392" s="28"/>
      <c r="D392" s="28"/>
      <c r="E392" s="28"/>
      <c r="F392" s="28"/>
    </row>
    <row r="393" spans="1:6" ht="23.25" thickBot="1" x14ac:dyDescent="0.3">
      <c r="A393" s="29" t="s">
        <v>18</v>
      </c>
      <c r="B393" s="29" t="s">
        <v>19</v>
      </c>
      <c r="C393" s="29" t="s">
        <v>20</v>
      </c>
      <c r="D393" s="29" t="s">
        <v>21</v>
      </c>
      <c r="E393" s="29" t="s">
        <v>22</v>
      </c>
      <c r="F393" s="29" t="s">
        <v>23</v>
      </c>
    </row>
    <row r="394" spans="1:6" ht="15.75" thickBot="1" x14ac:dyDescent="0.3">
      <c r="A394" s="30" t="s">
        <v>72</v>
      </c>
      <c r="B394" s="30" t="s">
        <v>60</v>
      </c>
      <c r="C394" s="30" t="s">
        <v>26</v>
      </c>
      <c r="D394" s="30" t="s">
        <v>47</v>
      </c>
      <c r="E394" s="30" t="s">
        <v>48</v>
      </c>
      <c r="F394" s="30"/>
    </row>
    <row r="395" spans="1:6" ht="15.75" thickBot="1" x14ac:dyDescent="0.3">
      <c r="A395" s="31" t="s">
        <v>29</v>
      </c>
      <c r="B395" s="32" t="s">
        <v>30</v>
      </c>
      <c r="C395" s="46">
        <v>45740</v>
      </c>
      <c r="D395" s="31" t="s">
        <v>31</v>
      </c>
      <c r="E395" s="32" t="s">
        <v>32</v>
      </c>
      <c r="F395" s="30"/>
    </row>
    <row r="396" spans="1:6" ht="15.75" thickBot="1" x14ac:dyDescent="0.3">
      <c r="A396" s="36"/>
      <c r="B396" s="32" t="s">
        <v>33</v>
      </c>
      <c r="C396" s="47">
        <f>IF(C395="","",IF(AND(MONTH(C395)&gt;=1,MONTH(C395)&lt;=3),1,IF(AND(MONTH(C395)&gt;=4,MONTH(C395)&lt;=6),2,IF(AND(MONTH(C395)&gt;=7,MONTH(C395)&lt;=9),3,4))))</f>
        <v>1</v>
      </c>
      <c r="D396" s="36"/>
      <c r="E396" s="32" t="s">
        <v>34</v>
      </c>
      <c r="F396" s="30"/>
    </row>
    <row r="397" spans="1:6" ht="15.75" thickBot="1" x14ac:dyDescent="0.3">
      <c r="A397" s="36"/>
      <c r="B397" s="32" t="s">
        <v>35</v>
      </c>
      <c r="C397" s="46">
        <v>45741</v>
      </c>
      <c r="D397" s="36"/>
      <c r="E397" s="32" t="s">
        <v>36</v>
      </c>
      <c r="F397" s="30"/>
    </row>
    <row r="398" spans="1:6" ht="15.75" thickBot="1" x14ac:dyDescent="0.3">
      <c r="A398" s="36"/>
      <c r="B398" s="32" t="s">
        <v>33</v>
      </c>
      <c r="C398" s="47">
        <f>IF(C397="","",IF(AND(MONTH(C397)&gt;=1,MONTH(C397)&lt;=3),1,IF(AND(MONTH(C397)&gt;=4,MONTH(C397)&lt;=6),2,IF(AND(MONTH(C397)&gt;=7,MONTH(C397)&lt;=9),3,4))))</f>
        <v>1</v>
      </c>
      <c r="D398" s="36"/>
      <c r="E398" s="32" t="s">
        <v>37</v>
      </c>
      <c r="F398" s="30"/>
    </row>
    <row r="399" spans="1:6" ht="15.75" thickBot="1" x14ac:dyDescent="0.3">
      <c r="A399" s="48"/>
      <c r="B399" s="48"/>
      <c r="C399" s="48"/>
      <c r="D399" s="48"/>
      <c r="E399" s="48"/>
      <c r="F399" s="48"/>
    </row>
    <row r="400" spans="1:6" ht="15.75" thickBot="1" x14ac:dyDescent="0.3">
      <c r="A400" s="38" t="s">
        <v>38</v>
      </c>
      <c r="B400" s="38" t="s">
        <v>39</v>
      </c>
      <c r="C400" s="38" t="s">
        <v>40</v>
      </c>
      <c r="D400" s="38" t="s">
        <v>41</v>
      </c>
      <c r="E400" s="38" t="s">
        <v>42</v>
      </c>
      <c r="F400" s="38" t="s">
        <v>43</v>
      </c>
    </row>
    <row r="401" spans="1:6" x14ac:dyDescent="0.25">
      <c r="A401" s="39">
        <v>40101701</v>
      </c>
      <c r="B401" s="40" t="str">
        <f ca="1">IFERROR(INDEX(UNSPSCDes,MATCH(INDIRECT(ADDRESS(ROW(),COLUMN()-1,4)),UNSPSCCode,0)),"")</f>
        <v>Aires acondicionados</v>
      </c>
      <c r="C401" s="39" t="s">
        <v>44</v>
      </c>
      <c r="D401" s="39">
        <v>3</v>
      </c>
      <c r="E401" s="42">
        <v>38000</v>
      </c>
      <c r="F401" s="43">
        <f ca="1">INDIRECT(ADDRESS(ROW(),COLUMN()-2,4))*INDIRECT(ADDRESS(ROW(),COLUMN()-1,4))</f>
        <v>114000</v>
      </c>
    </row>
    <row r="402" spans="1:6" x14ac:dyDescent="0.25">
      <c r="A402" s="48"/>
      <c r="B402" s="48"/>
      <c r="C402" s="48"/>
      <c r="D402" s="48"/>
      <c r="E402" s="44" t="s">
        <v>45</v>
      </c>
      <c r="F402" s="45">
        <f ca="1">SUM(Table325[MONTO TOTAL ESTIMADO])</f>
        <v>114000</v>
      </c>
    </row>
    <row r="403" spans="1:6" ht="17.25" thickBot="1" x14ac:dyDescent="0.3">
      <c r="A403" s="28"/>
      <c r="B403" s="28"/>
      <c r="C403" s="28"/>
      <c r="D403" s="28"/>
      <c r="E403" s="28"/>
      <c r="F403" s="28"/>
    </row>
    <row r="404" spans="1:6" ht="23.25" thickBot="1" x14ac:dyDescent="0.3">
      <c r="A404" s="29" t="s">
        <v>18</v>
      </c>
      <c r="B404" s="29" t="s">
        <v>19</v>
      </c>
      <c r="C404" s="29" t="s">
        <v>20</v>
      </c>
      <c r="D404" s="29" t="s">
        <v>21</v>
      </c>
      <c r="E404" s="29" t="s">
        <v>22</v>
      </c>
      <c r="F404" s="29" t="s">
        <v>23</v>
      </c>
    </row>
    <row r="405" spans="1:6" ht="15.75" thickBot="1" x14ac:dyDescent="0.3">
      <c r="A405" s="30" t="s">
        <v>72</v>
      </c>
      <c r="B405" s="30" t="s">
        <v>60</v>
      </c>
      <c r="C405" s="30" t="s">
        <v>26</v>
      </c>
      <c r="D405" s="30" t="s">
        <v>47</v>
      </c>
      <c r="E405" s="30" t="s">
        <v>48</v>
      </c>
      <c r="F405" s="30"/>
    </row>
    <row r="406" spans="1:6" ht="15.75" thickBot="1" x14ac:dyDescent="0.3">
      <c r="A406" s="31" t="s">
        <v>29</v>
      </c>
      <c r="B406" s="32" t="s">
        <v>30</v>
      </c>
      <c r="C406" s="46">
        <v>45874</v>
      </c>
      <c r="D406" s="31" t="s">
        <v>31</v>
      </c>
      <c r="E406" s="32" t="s">
        <v>32</v>
      </c>
      <c r="F406" s="30"/>
    </row>
    <row r="407" spans="1:6" ht="15.75" thickBot="1" x14ac:dyDescent="0.3">
      <c r="A407" s="36"/>
      <c r="B407" s="32" t="s">
        <v>33</v>
      </c>
      <c r="C407" s="47">
        <f>IF(C406="","",IF(AND(MONTH(C406)&gt;=1,MONTH(C406)&lt;=3),1,IF(AND(MONTH(C406)&gt;=4,MONTH(C406)&lt;=6),2,IF(AND(MONTH(C406)&gt;=7,MONTH(C406)&lt;=9),3,4))))</f>
        <v>3</v>
      </c>
      <c r="D407" s="36"/>
      <c r="E407" s="32" t="s">
        <v>34</v>
      </c>
      <c r="F407" s="30"/>
    </row>
    <row r="408" spans="1:6" ht="15.75" thickBot="1" x14ac:dyDescent="0.3">
      <c r="A408" s="36"/>
      <c r="B408" s="32" t="s">
        <v>35</v>
      </c>
      <c r="C408" s="46">
        <v>45875</v>
      </c>
      <c r="D408" s="36"/>
      <c r="E408" s="32" t="s">
        <v>36</v>
      </c>
      <c r="F408" s="30"/>
    </row>
    <row r="409" spans="1:6" ht="15.75" thickBot="1" x14ac:dyDescent="0.3">
      <c r="A409" s="36"/>
      <c r="B409" s="32" t="s">
        <v>33</v>
      </c>
      <c r="C409" s="47">
        <f>IF(C408="","",IF(AND(MONTH(C408)&gt;=1,MONTH(C408)&lt;=3),1,IF(AND(MONTH(C408)&gt;=4,MONTH(C408)&lt;=6),2,IF(AND(MONTH(C408)&gt;=7,MONTH(C408)&lt;=9),3,4))))</f>
        <v>3</v>
      </c>
      <c r="D409" s="36"/>
      <c r="E409" s="32" t="s">
        <v>37</v>
      </c>
      <c r="F409" s="30"/>
    </row>
    <row r="410" spans="1:6" ht="15.75" thickBot="1" x14ac:dyDescent="0.3">
      <c r="A410" s="48"/>
      <c r="B410" s="48"/>
      <c r="C410" s="48"/>
      <c r="D410" s="48"/>
      <c r="E410" s="48"/>
      <c r="F410" s="48"/>
    </row>
    <row r="411" spans="1:6" ht="15.75" thickBot="1" x14ac:dyDescent="0.3">
      <c r="A411" s="38" t="s">
        <v>38</v>
      </c>
      <c r="B411" s="38" t="s">
        <v>39</v>
      </c>
      <c r="C411" s="38" t="s">
        <v>40</v>
      </c>
      <c r="D411" s="38" t="s">
        <v>41</v>
      </c>
      <c r="E411" s="38" t="s">
        <v>42</v>
      </c>
      <c r="F411" s="38" t="s">
        <v>43</v>
      </c>
    </row>
    <row r="412" spans="1:6" x14ac:dyDescent="0.25">
      <c r="A412" s="39">
        <v>40101701</v>
      </c>
      <c r="B412" s="40" t="str">
        <f ca="1">IFERROR(INDEX(UNSPSCDes,MATCH(INDIRECT(ADDRESS(ROW(),COLUMN()-1,4)),UNSPSCCode,0)),"")</f>
        <v>Aires acondicionados</v>
      </c>
      <c r="C412" s="39" t="s">
        <v>44</v>
      </c>
      <c r="D412" s="39">
        <v>3</v>
      </c>
      <c r="E412" s="42">
        <v>38000</v>
      </c>
      <c r="F412" s="43">
        <f ca="1">INDIRECT(ADDRESS(ROW(),COLUMN()-2,4))*INDIRECT(ADDRESS(ROW(),COLUMN()-1,4))</f>
        <v>114000</v>
      </c>
    </row>
    <row r="413" spans="1:6" x14ac:dyDescent="0.25">
      <c r="A413" s="48"/>
      <c r="B413" s="48"/>
      <c r="C413" s="48"/>
      <c r="D413" s="48"/>
      <c r="E413" s="44" t="s">
        <v>45</v>
      </c>
      <c r="F413" s="45">
        <f ca="1">SUM(Table326[MONTO TOTAL ESTIMADO])</f>
        <v>114000</v>
      </c>
    </row>
    <row r="414" spans="1:6" ht="17.25" thickBot="1" x14ac:dyDescent="0.3">
      <c r="A414" s="28"/>
      <c r="B414" s="28"/>
      <c r="C414" s="28"/>
      <c r="D414" s="28"/>
      <c r="E414" s="28"/>
      <c r="F414" s="28"/>
    </row>
    <row r="415" spans="1:6" ht="23.25" thickBot="1" x14ac:dyDescent="0.3">
      <c r="A415" s="29" t="s">
        <v>18</v>
      </c>
      <c r="B415" s="29" t="s">
        <v>19</v>
      </c>
      <c r="C415" s="29" t="s">
        <v>20</v>
      </c>
      <c r="D415" s="29" t="s">
        <v>21</v>
      </c>
      <c r="E415" s="29" t="s">
        <v>22</v>
      </c>
      <c r="F415" s="29" t="s">
        <v>23</v>
      </c>
    </row>
    <row r="416" spans="1:6" ht="15.75" thickBot="1" x14ac:dyDescent="0.3">
      <c r="A416" s="30" t="s">
        <v>73</v>
      </c>
      <c r="B416" s="30" t="s">
        <v>60</v>
      </c>
      <c r="C416" s="30" t="s">
        <v>26</v>
      </c>
      <c r="D416" s="30" t="s">
        <v>74</v>
      </c>
      <c r="E416" s="30" t="s">
        <v>28</v>
      </c>
      <c r="F416" s="30"/>
    </row>
    <row r="417" spans="1:6" ht="15.75" thickBot="1" x14ac:dyDescent="0.3">
      <c r="A417" s="31" t="s">
        <v>29</v>
      </c>
      <c r="B417" s="32" t="s">
        <v>30</v>
      </c>
      <c r="C417" s="46">
        <v>45789</v>
      </c>
      <c r="D417" s="31" t="s">
        <v>31</v>
      </c>
      <c r="E417" s="32" t="s">
        <v>32</v>
      </c>
      <c r="F417" s="30"/>
    </row>
    <row r="418" spans="1:6" ht="15.75" thickBot="1" x14ac:dyDescent="0.3">
      <c r="A418" s="36"/>
      <c r="B418" s="32" t="s">
        <v>33</v>
      </c>
      <c r="C418" s="47">
        <f>IF(C417="","",IF(AND(MONTH(C417)&gt;=1,MONTH(C417)&lt;=3),1,IF(AND(MONTH(C417)&gt;=4,MONTH(C417)&lt;=6),2,IF(AND(MONTH(C417)&gt;=7,MONTH(C417)&lt;=9),3,4))))</f>
        <v>2</v>
      </c>
      <c r="D418" s="36"/>
      <c r="E418" s="32" t="s">
        <v>34</v>
      </c>
      <c r="F418" s="30"/>
    </row>
    <row r="419" spans="1:6" ht="15.75" thickBot="1" x14ac:dyDescent="0.3">
      <c r="A419" s="36"/>
      <c r="B419" s="32" t="s">
        <v>35</v>
      </c>
      <c r="C419" s="46">
        <v>45838</v>
      </c>
      <c r="D419" s="36"/>
      <c r="E419" s="32" t="s">
        <v>36</v>
      </c>
      <c r="F419" s="30"/>
    </row>
    <row r="420" spans="1:6" ht="15.75" thickBot="1" x14ac:dyDescent="0.3">
      <c r="A420" s="36"/>
      <c r="B420" s="32" t="s">
        <v>33</v>
      </c>
      <c r="C420" s="47">
        <f>IF(C419="","",IF(AND(MONTH(C419)&gt;=1,MONTH(C419)&lt;=3),1,IF(AND(MONTH(C419)&gt;=4,MONTH(C419)&lt;=6),2,IF(AND(MONTH(C419)&gt;=7,MONTH(C419)&lt;=9),3,4))))</f>
        <v>2</v>
      </c>
      <c r="D420" s="36"/>
      <c r="E420" s="32" t="s">
        <v>37</v>
      </c>
      <c r="F420" s="30"/>
    </row>
    <row r="421" spans="1:6" ht="15.75" thickBot="1" x14ac:dyDescent="0.3">
      <c r="A421" s="48"/>
      <c r="B421" s="48"/>
      <c r="C421" s="48"/>
      <c r="D421" s="48"/>
      <c r="E421" s="48"/>
      <c r="F421" s="48"/>
    </row>
    <row r="422" spans="1:6" ht="15.75" thickBot="1" x14ac:dyDescent="0.3">
      <c r="A422" s="38" t="s">
        <v>38</v>
      </c>
      <c r="B422" s="38" t="s">
        <v>39</v>
      </c>
      <c r="C422" s="38" t="s">
        <v>40</v>
      </c>
      <c r="D422" s="38" t="s">
        <v>41</v>
      </c>
      <c r="E422" s="38" t="s">
        <v>42</v>
      </c>
      <c r="F422" s="38" t="s">
        <v>43</v>
      </c>
    </row>
    <row r="423" spans="1:6" x14ac:dyDescent="0.25">
      <c r="A423" s="39">
        <v>25101503</v>
      </c>
      <c r="B423" s="40" t="str">
        <f ca="1">IFERROR(INDEX(UNSPSCDes,MATCH(INDIRECT(ADDRESS(ROW(),COLUMN()-1,4)),UNSPSCCode,0)),"")</f>
        <v>Carros</v>
      </c>
      <c r="C423" s="39" t="s">
        <v>44</v>
      </c>
      <c r="D423" s="39">
        <v>1</v>
      </c>
      <c r="E423" s="42">
        <v>6600000</v>
      </c>
      <c r="F423" s="43">
        <f ca="1">INDIRECT(ADDRESS(ROW(),COLUMN()-2,4))*INDIRECT(ADDRESS(ROW(),COLUMN()-1,4))</f>
        <v>6600000</v>
      </c>
    </row>
    <row r="424" spans="1:6" x14ac:dyDescent="0.25">
      <c r="A424" s="48"/>
      <c r="B424" s="48"/>
      <c r="C424" s="48"/>
      <c r="D424" s="48"/>
      <c r="E424" s="44" t="s">
        <v>45</v>
      </c>
      <c r="F424" s="45">
        <f ca="1">SUM(Table327[MONTO TOTAL ESTIMADO])</f>
        <v>6600000</v>
      </c>
    </row>
    <row r="425" spans="1:6" ht="17.25" thickBot="1" x14ac:dyDescent="0.3">
      <c r="A425" s="28"/>
      <c r="B425" s="28"/>
      <c r="C425" s="28"/>
      <c r="D425" s="28"/>
      <c r="E425" s="28"/>
      <c r="F425" s="28"/>
    </row>
    <row r="426" spans="1:6" ht="23.25" thickBot="1" x14ac:dyDescent="0.3">
      <c r="A426" s="29" t="s">
        <v>18</v>
      </c>
      <c r="B426" s="29" t="s">
        <v>19</v>
      </c>
      <c r="C426" s="29" t="s">
        <v>20</v>
      </c>
      <c r="D426" s="29" t="s">
        <v>21</v>
      </c>
      <c r="E426" s="29" t="s">
        <v>22</v>
      </c>
      <c r="F426" s="29" t="s">
        <v>23</v>
      </c>
    </row>
    <row r="427" spans="1:6" ht="15.75" thickBot="1" x14ac:dyDescent="0.3">
      <c r="A427" s="30" t="s">
        <v>75</v>
      </c>
      <c r="B427" s="30" t="s">
        <v>60</v>
      </c>
      <c r="C427" s="30" t="s">
        <v>26</v>
      </c>
      <c r="D427" s="30" t="s">
        <v>47</v>
      </c>
      <c r="E427" s="30" t="s">
        <v>66</v>
      </c>
      <c r="F427" s="30"/>
    </row>
    <row r="428" spans="1:6" ht="15.75" thickBot="1" x14ac:dyDescent="0.3">
      <c r="A428" s="31" t="s">
        <v>29</v>
      </c>
      <c r="B428" s="32" t="s">
        <v>30</v>
      </c>
      <c r="C428" s="46">
        <v>45740</v>
      </c>
      <c r="D428" s="31" t="s">
        <v>31</v>
      </c>
      <c r="E428" s="32" t="s">
        <v>32</v>
      </c>
      <c r="F428" s="30"/>
    </row>
    <row r="429" spans="1:6" ht="15.75" thickBot="1" x14ac:dyDescent="0.3">
      <c r="A429" s="36"/>
      <c r="B429" s="32" t="s">
        <v>33</v>
      </c>
      <c r="C429" s="47">
        <f>IF(C428="","",IF(AND(MONTH(C428)&gt;=1,MONTH(C428)&lt;=3),1,IF(AND(MONTH(C428)&gt;=4,MONTH(C428)&lt;=6),2,IF(AND(MONTH(C428)&gt;=7,MONTH(C428)&lt;=9),3,4))))</f>
        <v>1</v>
      </c>
      <c r="D429" s="36"/>
      <c r="E429" s="32" t="s">
        <v>34</v>
      </c>
      <c r="F429" s="30"/>
    </row>
    <row r="430" spans="1:6" ht="15.75" thickBot="1" x14ac:dyDescent="0.3">
      <c r="A430" s="36"/>
      <c r="B430" s="32" t="s">
        <v>35</v>
      </c>
      <c r="C430" s="46">
        <v>45741</v>
      </c>
      <c r="D430" s="36"/>
      <c r="E430" s="32" t="s">
        <v>36</v>
      </c>
      <c r="F430" s="30"/>
    </row>
    <row r="431" spans="1:6" ht="15.75" thickBot="1" x14ac:dyDescent="0.3">
      <c r="A431" s="36"/>
      <c r="B431" s="32" t="s">
        <v>33</v>
      </c>
      <c r="C431" s="47">
        <f>IF(C430="","",IF(AND(MONTH(C430)&gt;=1,MONTH(C430)&lt;=3),1,IF(AND(MONTH(C430)&gt;=4,MONTH(C430)&lt;=6),2,IF(AND(MONTH(C430)&gt;=7,MONTH(C430)&lt;=9),3,4))))</f>
        <v>1</v>
      </c>
      <c r="D431" s="36"/>
      <c r="E431" s="32" t="s">
        <v>37</v>
      </c>
      <c r="F431" s="30"/>
    </row>
    <row r="432" spans="1:6" ht="15.75" thickBot="1" x14ac:dyDescent="0.3">
      <c r="A432" s="48"/>
      <c r="B432" s="48"/>
      <c r="C432" s="48"/>
      <c r="D432" s="48"/>
      <c r="E432" s="48"/>
      <c r="F432" s="48"/>
    </row>
    <row r="433" spans="1:6" ht="15.75" thickBot="1" x14ac:dyDescent="0.3">
      <c r="A433" s="38" t="s">
        <v>38</v>
      </c>
      <c r="B433" s="38" t="s">
        <v>39</v>
      </c>
      <c r="C433" s="38" t="s">
        <v>40</v>
      </c>
      <c r="D433" s="38" t="s">
        <v>41</v>
      </c>
      <c r="E433" s="38" t="s">
        <v>42</v>
      </c>
      <c r="F433" s="38" t="s">
        <v>43</v>
      </c>
    </row>
    <row r="434" spans="1:6" x14ac:dyDescent="0.25">
      <c r="A434" s="39">
        <v>53102710</v>
      </c>
      <c r="B434" s="40" t="str">
        <f ca="1">IFERROR(INDEX(UNSPSCDes,MATCH(INDIRECT(ADDRESS(ROW(),COLUMN()-1,4)),UNSPSCCode,0)),"")</f>
        <v>Uniformes corporativos</v>
      </c>
      <c r="C434" s="39" t="s">
        <v>44</v>
      </c>
      <c r="D434" s="39">
        <v>10</v>
      </c>
      <c r="E434" s="42">
        <v>4000</v>
      </c>
      <c r="F434" s="43">
        <f ca="1">INDIRECT(ADDRESS(ROW(),COLUMN()-2,4))*INDIRECT(ADDRESS(ROW(),COLUMN()-1,4))</f>
        <v>40000</v>
      </c>
    </row>
    <row r="435" spans="1:6" x14ac:dyDescent="0.25">
      <c r="A435" s="48"/>
      <c r="B435" s="48"/>
      <c r="C435" s="48"/>
      <c r="D435" s="48"/>
      <c r="E435" s="44" t="s">
        <v>45</v>
      </c>
      <c r="F435" s="45">
        <f ca="1">SUM(Table328[MONTO TOTAL ESTIMADO])</f>
        <v>40000</v>
      </c>
    </row>
    <row r="436" spans="1:6" ht="17.25" thickBot="1" x14ac:dyDescent="0.3">
      <c r="A436" s="28"/>
      <c r="B436" s="28"/>
      <c r="C436" s="28"/>
      <c r="D436" s="28"/>
      <c r="E436" s="28"/>
      <c r="F436" s="28"/>
    </row>
    <row r="437" spans="1:6" ht="23.25" thickBot="1" x14ac:dyDescent="0.3">
      <c r="A437" s="29" t="s">
        <v>18</v>
      </c>
      <c r="B437" s="29" t="s">
        <v>19</v>
      </c>
      <c r="C437" s="29" t="s">
        <v>20</v>
      </c>
      <c r="D437" s="29" t="s">
        <v>21</v>
      </c>
      <c r="E437" s="29" t="s">
        <v>22</v>
      </c>
      <c r="F437" s="29" t="s">
        <v>23</v>
      </c>
    </row>
    <row r="438" spans="1:6" ht="15.75" thickBot="1" x14ac:dyDescent="0.3">
      <c r="A438" s="30" t="s">
        <v>76</v>
      </c>
      <c r="B438" s="30" t="s">
        <v>57</v>
      </c>
      <c r="C438" s="30" t="s">
        <v>26</v>
      </c>
      <c r="D438" s="30" t="s">
        <v>27</v>
      </c>
      <c r="E438" s="30" t="s">
        <v>48</v>
      </c>
      <c r="F438" s="30"/>
    </row>
    <row r="439" spans="1:6" ht="15.75" thickBot="1" x14ac:dyDescent="0.3">
      <c r="A439" s="31" t="s">
        <v>29</v>
      </c>
      <c r="B439" s="32" t="s">
        <v>30</v>
      </c>
      <c r="C439" s="46">
        <v>45817</v>
      </c>
      <c r="D439" s="31" t="s">
        <v>31</v>
      </c>
      <c r="E439" s="32" t="s">
        <v>32</v>
      </c>
      <c r="F439" s="30"/>
    </row>
    <row r="440" spans="1:6" ht="15.75" thickBot="1" x14ac:dyDescent="0.3">
      <c r="A440" s="36"/>
      <c r="B440" s="32" t="s">
        <v>33</v>
      </c>
      <c r="C440" s="47">
        <f>IF(C439="","",IF(AND(MONTH(C439)&gt;=1,MONTH(C439)&lt;=3),1,IF(AND(MONTH(C439)&gt;=4,MONTH(C439)&lt;=6),2,IF(AND(MONTH(C439)&gt;=7,MONTH(C439)&lt;=9),3,4))))</f>
        <v>2</v>
      </c>
      <c r="D440" s="36"/>
      <c r="E440" s="32" t="s">
        <v>34</v>
      </c>
      <c r="F440" s="30"/>
    </row>
    <row r="441" spans="1:6" ht="15.75" thickBot="1" x14ac:dyDescent="0.3">
      <c r="A441" s="36"/>
      <c r="B441" s="32" t="s">
        <v>35</v>
      </c>
      <c r="C441" s="46">
        <v>45824</v>
      </c>
      <c r="D441" s="36"/>
      <c r="E441" s="32" t="s">
        <v>36</v>
      </c>
      <c r="F441" s="30"/>
    </row>
    <row r="442" spans="1:6" ht="15.75" thickBot="1" x14ac:dyDescent="0.3">
      <c r="A442" s="36"/>
      <c r="B442" s="32" t="s">
        <v>33</v>
      </c>
      <c r="C442" s="47">
        <f>IF(C441="","",IF(AND(MONTH(C441)&gt;=1,MONTH(C441)&lt;=3),1,IF(AND(MONTH(C441)&gt;=4,MONTH(C441)&lt;=6),2,IF(AND(MONTH(C441)&gt;=7,MONTH(C441)&lt;=9),3,4))))</f>
        <v>2</v>
      </c>
      <c r="D442" s="36"/>
      <c r="E442" s="32" t="s">
        <v>37</v>
      </c>
      <c r="F442" s="30"/>
    </row>
    <row r="443" spans="1:6" ht="15.75" thickBot="1" x14ac:dyDescent="0.3">
      <c r="A443" s="48"/>
      <c r="B443" s="48"/>
      <c r="C443" s="48"/>
      <c r="D443" s="48"/>
      <c r="E443" s="48"/>
      <c r="F443" s="48"/>
    </row>
    <row r="444" spans="1:6" ht="15.75" thickBot="1" x14ac:dyDescent="0.3">
      <c r="A444" s="38" t="s">
        <v>38</v>
      </c>
      <c r="B444" s="38" t="s">
        <v>39</v>
      </c>
      <c r="C444" s="38" t="s">
        <v>40</v>
      </c>
      <c r="D444" s="38" t="s">
        <v>41</v>
      </c>
      <c r="E444" s="38" t="s">
        <v>42</v>
      </c>
      <c r="F444" s="38" t="s">
        <v>43</v>
      </c>
    </row>
    <row r="445" spans="1:6" x14ac:dyDescent="0.25">
      <c r="A445" s="39">
        <v>25131705</v>
      </c>
      <c r="B445" s="40" t="str">
        <f ca="1">IFERROR(INDEX(UNSPSCDes,MATCH(INDIRECT(ADDRESS(ROW(),COLUMN()-1,4)),UNSPSCCode,0)),"")</f>
        <v>Aviones no tripulados objetivo o de reconocimiento</v>
      </c>
      <c r="C445" s="39" t="s">
        <v>44</v>
      </c>
      <c r="D445" s="39">
        <v>1</v>
      </c>
      <c r="E445" s="42">
        <v>720000</v>
      </c>
      <c r="F445" s="43">
        <f ca="1">INDIRECT(ADDRESS(ROW(),COLUMN()-2,4))*INDIRECT(ADDRESS(ROW(),COLUMN()-1,4))</f>
        <v>720000</v>
      </c>
    </row>
    <row r="446" spans="1:6" x14ac:dyDescent="0.25">
      <c r="A446" s="48"/>
      <c r="B446" s="48"/>
      <c r="C446" s="48"/>
      <c r="D446" s="48"/>
      <c r="E446" s="44" t="s">
        <v>45</v>
      </c>
      <c r="F446" s="45">
        <f ca="1">SUM(Table329[MONTO TOTAL ESTIMADO])</f>
        <v>720000</v>
      </c>
    </row>
    <row r="447" spans="1:6" ht="17.25" thickBot="1" x14ac:dyDescent="0.3">
      <c r="A447" s="28"/>
      <c r="B447" s="28"/>
      <c r="C447" s="28"/>
      <c r="D447" s="28"/>
      <c r="E447" s="28"/>
      <c r="F447" s="28"/>
    </row>
    <row r="448" spans="1:6" ht="23.25" thickBot="1" x14ac:dyDescent="0.3">
      <c r="A448" s="29" t="s">
        <v>18</v>
      </c>
      <c r="B448" s="29" t="s">
        <v>19</v>
      </c>
      <c r="C448" s="29" t="s">
        <v>20</v>
      </c>
      <c r="D448" s="29" t="s">
        <v>21</v>
      </c>
      <c r="E448" s="29" t="s">
        <v>22</v>
      </c>
      <c r="F448" s="29" t="s">
        <v>23</v>
      </c>
    </row>
    <row r="449" spans="1:6" ht="15.75" thickBot="1" x14ac:dyDescent="0.3">
      <c r="A449" s="30" t="s">
        <v>77</v>
      </c>
      <c r="B449" s="30" t="s">
        <v>60</v>
      </c>
      <c r="C449" s="30" t="s">
        <v>26</v>
      </c>
      <c r="D449" s="30" t="s">
        <v>27</v>
      </c>
      <c r="E449" s="30" t="s">
        <v>28</v>
      </c>
      <c r="F449" s="30"/>
    </row>
    <row r="450" spans="1:6" ht="15.75" thickBot="1" x14ac:dyDescent="0.3">
      <c r="A450" s="31" t="s">
        <v>29</v>
      </c>
      <c r="B450" s="32" t="s">
        <v>30</v>
      </c>
      <c r="C450" s="46">
        <v>45859</v>
      </c>
      <c r="D450" s="31" t="s">
        <v>31</v>
      </c>
      <c r="E450" s="32" t="s">
        <v>32</v>
      </c>
      <c r="F450" s="30"/>
    </row>
    <row r="451" spans="1:6" ht="15.75" thickBot="1" x14ac:dyDescent="0.3">
      <c r="A451" s="36"/>
      <c r="B451" s="32" t="s">
        <v>33</v>
      </c>
      <c r="C451" s="47">
        <f>IF(C450="","",IF(AND(MONTH(C450)&gt;=1,MONTH(C450)&lt;=3),1,IF(AND(MONTH(C450)&gt;=4,MONTH(C450)&lt;=6),2,IF(AND(MONTH(C450)&gt;=7,MONTH(C450)&lt;=9),3,4))))</f>
        <v>3</v>
      </c>
      <c r="D451" s="36"/>
      <c r="E451" s="32" t="s">
        <v>34</v>
      </c>
      <c r="F451" s="30"/>
    </row>
    <row r="452" spans="1:6" ht="15.75" thickBot="1" x14ac:dyDescent="0.3">
      <c r="A452" s="36"/>
      <c r="B452" s="32" t="s">
        <v>35</v>
      </c>
      <c r="C452" s="46">
        <v>45887</v>
      </c>
      <c r="D452" s="36"/>
      <c r="E452" s="32" t="s">
        <v>36</v>
      </c>
      <c r="F452" s="30"/>
    </row>
    <row r="453" spans="1:6" ht="15.75" thickBot="1" x14ac:dyDescent="0.3">
      <c r="A453" s="36"/>
      <c r="B453" s="32" t="s">
        <v>33</v>
      </c>
      <c r="C453" s="47">
        <f>IF(C452="","",IF(AND(MONTH(C452)&gt;=1,MONTH(C452)&lt;=3),1,IF(AND(MONTH(C452)&gt;=4,MONTH(C452)&lt;=6),2,IF(AND(MONTH(C452)&gt;=7,MONTH(C452)&lt;=9),3,4))))</f>
        <v>3</v>
      </c>
      <c r="D453" s="36"/>
      <c r="E453" s="32" t="s">
        <v>37</v>
      </c>
      <c r="F453" s="30"/>
    </row>
    <row r="454" spans="1:6" ht="15.75" thickBot="1" x14ac:dyDescent="0.3">
      <c r="A454" s="48"/>
      <c r="B454" s="48"/>
      <c r="C454" s="48"/>
      <c r="D454" s="48"/>
      <c r="E454" s="48"/>
      <c r="F454" s="48"/>
    </row>
    <row r="455" spans="1:6" ht="15.75" thickBot="1" x14ac:dyDescent="0.3">
      <c r="A455" s="38" t="s">
        <v>38</v>
      </c>
      <c r="B455" s="38" t="s">
        <v>39</v>
      </c>
      <c r="C455" s="38" t="s">
        <v>40</v>
      </c>
      <c r="D455" s="38" t="s">
        <v>41</v>
      </c>
      <c r="E455" s="38" t="s">
        <v>42</v>
      </c>
      <c r="F455" s="38" t="s">
        <v>43</v>
      </c>
    </row>
    <row r="456" spans="1:6" x14ac:dyDescent="0.25">
      <c r="A456" s="39">
        <v>41111709</v>
      </c>
      <c r="B456" s="40" t="str">
        <f ca="1">IFERROR(INDEX(UNSPSCDes,MATCH(INDIRECT(ADDRESS(ROW(),COLUMN()-1,4)),UNSPSCCode,0)),"")</f>
        <v>Microscopios compuestos de luz binocular</v>
      </c>
      <c r="C456" s="39" t="s">
        <v>44</v>
      </c>
      <c r="D456" s="39">
        <v>1</v>
      </c>
      <c r="E456" s="42">
        <v>450000</v>
      </c>
      <c r="F456" s="43">
        <f ca="1">INDIRECT(ADDRESS(ROW(),COLUMN()-2,4))*INDIRECT(ADDRESS(ROW(),COLUMN()-1,4))</f>
        <v>450000</v>
      </c>
    </row>
    <row r="457" spans="1:6" x14ac:dyDescent="0.25">
      <c r="A457" s="48"/>
      <c r="B457" s="48"/>
      <c r="C457" s="48"/>
      <c r="D457" s="48"/>
      <c r="E457" s="44" t="s">
        <v>45</v>
      </c>
      <c r="F457" s="45">
        <f ca="1">SUM(Table330[MONTO TOTAL ESTIMADO])</f>
        <v>450000</v>
      </c>
    </row>
    <row r="458" spans="1:6" ht="17.25" thickBot="1" x14ac:dyDescent="0.3">
      <c r="A458" s="28"/>
      <c r="B458" s="28"/>
      <c r="C458" s="28"/>
      <c r="D458" s="28"/>
      <c r="E458" s="28"/>
      <c r="F458" s="28"/>
    </row>
    <row r="459" spans="1:6" ht="23.25" thickBot="1" x14ac:dyDescent="0.3">
      <c r="A459" s="29" t="s">
        <v>18</v>
      </c>
      <c r="B459" s="29" t="s">
        <v>19</v>
      </c>
      <c r="C459" s="29" t="s">
        <v>20</v>
      </c>
      <c r="D459" s="29" t="s">
        <v>21</v>
      </c>
      <c r="E459" s="29" t="s">
        <v>22</v>
      </c>
      <c r="F459" s="29" t="s">
        <v>23</v>
      </c>
    </row>
    <row r="460" spans="1:6" ht="15.75" thickBot="1" x14ac:dyDescent="0.3">
      <c r="A460" s="30" t="s">
        <v>78</v>
      </c>
      <c r="B460" s="30" t="s">
        <v>60</v>
      </c>
      <c r="C460" s="30" t="s">
        <v>26</v>
      </c>
      <c r="D460" s="30" t="s">
        <v>27</v>
      </c>
      <c r="E460" s="30" t="s">
        <v>48</v>
      </c>
      <c r="F460" s="30"/>
    </row>
    <row r="461" spans="1:6" ht="15.75" thickBot="1" x14ac:dyDescent="0.3">
      <c r="A461" s="31" t="s">
        <v>29</v>
      </c>
      <c r="B461" s="32" t="s">
        <v>30</v>
      </c>
      <c r="C461" s="46">
        <v>45708</v>
      </c>
      <c r="D461" s="31" t="s">
        <v>31</v>
      </c>
      <c r="E461" s="32" t="s">
        <v>32</v>
      </c>
      <c r="F461" s="30"/>
    </row>
    <row r="462" spans="1:6" ht="15.75" thickBot="1" x14ac:dyDescent="0.3">
      <c r="A462" s="36"/>
      <c r="B462" s="32" t="s">
        <v>33</v>
      </c>
      <c r="C462" s="47">
        <f>IF(C461="","",IF(AND(MONTH(C461)&gt;=1,MONTH(C461)&lt;=3),1,IF(AND(MONTH(C461)&gt;=4,MONTH(C461)&lt;=6),2,IF(AND(MONTH(C461)&gt;=7,MONTH(C461)&lt;=9),3,4))))</f>
        <v>1</v>
      </c>
      <c r="D462" s="36"/>
      <c r="E462" s="32" t="s">
        <v>34</v>
      </c>
      <c r="F462" s="30"/>
    </row>
    <row r="463" spans="1:6" ht="15.75" thickBot="1" x14ac:dyDescent="0.3">
      <c r="A463" s="36"/>
      <c r="B463" s="32" t="s">
        <v>35</v>
      </c>
      <c r="C463" s="46">
        <v>45716</v>
      </c>
      <c r="D463" s="36"/>
      <c r="E463" s="32" t="s">
        <v>36</v>
      </c>
      <c r="F463" s="30"/>
    </row>
    <row r="464" spans="1:6" ht="15.75" thickBot="1" x14ac:dyDescent="0.3">
      <c r="A464" s="36"/>
      <c r="B464" s="32" t="s">
        <v>33</v>
      </c>
      <c r="C464" s="47">
        <f>IF(C463="","",IF(AND(MONTH(C463)&gt;=1,MONTH(C463)&lt;=3),1,IF(AND(MONTH(C463)&gt;=4,MONTH(C463)&lt;=6),2,IF(AND(MONTH(C463)&gt;=7,MONTH(C463)&lt;=9),3,4))))</f>
        <v>1</v>
      </c>
      <c r="D464" s="36"/>
      <c r="E464" s="32" t="s">
        <v>37</v>
      </c>
      <c r="F464" s="30"/>
    </row>
    <row r="465" spans="1:6" ht="15.75" thickBot="1" x14ac:dyDescent="0.3">
      <c r="A465" s="48"/>
      <c r="B465" s="48"/>
      <c r="C465" s="48"/>
      <c r="D465" s="48"/>
      <c r="E465" s="48"/>
      <c r="F465" s="48"/>
    </row>
    <row r="466" spans="1:6" ht="15.75" thickBot="1" x14ac:dyDescent="0.3">
      <c r="A466" s="38" t="s">
        <v>38</v>
      </c>
      <c r="B466" s="38" t="s">
        <v>39</v>
      </c>
      <c r="C466" s="38" t="s">
        <v>40</v>
      </c>
      <c r="D466" s="38" t="s">
        <v>41</v>
      </c>
      <c r="E466" s="38" t="s">
        <v>42</v>
      </c>
      <c r="F466" s="38" t="s">
        <v>43</v>
      </c>
    </row>
    <row r="467" spans="1:6" x14ac:dyDescent="0.25">
      <c r="A467" s="39">
        <v>52151802</v>
      </c>
      <c r="B467" s="40" t="str">
        <f t="shared" ref="B467:B507" ca="1" si="20">IFERROR(INDEX(UNSPSCDes,MATCH(INDIRECT(ADDRESS(ROW(),COLUMN()-1,4)),UNSPSCCode,0)),"")</f>
        <v>Sartenes para uso doméstico</v>
      </c>
      <c r="C467" s="39" t="s">
        <v>44</v>
      </c>
      <c r="D467" s="39">
        <v>1</v>
      </c>
      <c r="E467" s="42">
        <v>2500</v>
      </c>
      <c r="F467" s="43">
        <f t="shared" ref="F467:F507" ca="1" si="21">INDIRECT(ADDRESS(ROW(),COLUMN()-2,4))*INDIRECT(ADDRESS(ROW(),COLUMN()-1,4))</f>
        <v>2500</v>
      </c>
    </row>
    <row r="468" spans="1:6" x14ac:dyDescent="0.25">
      <c r="A468" s="39">
        <v>52151803</v>
      </c>
      <c r="B468" s="40" t="str">
        <f t="shared" ca="1" si="20"/>
        <v>Cacerolas para uso doméstico</v>
      </c>
      <c r="C468" s="39" t="s">
        <v>44</v>
      </c>
      <c r="D468" s="39">
        <v>1</v>
      </c>
      <c r="E468" s="42">
        <v>6000</v>
      </c>
      <c r="F468" s="43">
        <f t="shared" ca="1" si="21"/>
        <v>6000</v>
      </c>
    </row>
    <row r="469" spans="1:6" x14ac:dyDescent="0.25">
      <c r="A469" s="39">
        <v>41101702</v>
      </c>
      <c r="B469" s="40" t="str">
        <f t="shared" ca="1" si="20"/>
        <v>Pilones y morteros</v>
      </c>
      <c r="C469" s="39" t="s">
        <v>44</v>
      </c>
      <c r="D469" s="39">
        <v>1</v>
      </c>
      <c r="E469" s="42">
        <v>600</v>
      </c>
      <c r="F469" s="43">
        <f t="shared" ca="1" si="21"/>
        <v>600</v>
      </c>
    </row>
    <row r="470" spans="1:6" x14ac:dyDescent="0.25">
      <c r="A470" s="39">
        <v>52152001</v>
      </c>
      <c r="B470" s="40" t="str">
        <f t="shared" ca="1" si="20"/>
        <v>Jarras para uso doméstico</v>
      </c>
      <c r="C470" s="39" t="s">
        <v>44</v>
      </c>
      <c r="D470" s="39">
        <v>1</v>
      </c>
      <c r="E470" s="42">
        <v>700</v>
      </c>
      <c r="F470" s="43">
        <f t="shared" ca="1" si="21"/>
        <v>700</v>
      </c>
    </row>
    <row r="471" spans="1:6" x14ac:dyDescent="0.25">
      <c r="A471" s="39">
        <v>48101909</v>
      </c>
      <c r="B471" s="40" t="str">
        <f t="shared" ca="1" si="20"/>
        <v>Teteras o cafeteras para servicio de comidas</v>
      </c>
      <c r="C471" s="39" t="s">
        <v>44</v>
      </c>
      <c r="D471" s="39">
        <v>1</v>
      </c>
      <c r="E471" s="42">
        <v>1200</v>
      </c>
      <c r="F471" s="43">
        <f t="shared" ca="1" si="21"/>
        <v>1200</v>
      </c>
    </row>
    <row r="472" spans="1:6" x14ac:dyDescent="0.25">
      <c r="A472" s="39">
        <v>52151604</v>
      </c>
      <c r="B472" s="40" t="str">
        <f t="shared" ca="1" si="20"/>
        <v>Coladores o coladeras para uso doméstico</v>
      </c>
      <c r="C472" s="39" t="s">
        <v>44</v>
      </c>
      <c r="D472" s="39">
        <v>1</v>
      </c>
      <c r="E472" s="42">
        <v>300</v>
      </c>
      <c r="F472" s="43">
        <f t="shared" ca="1" si="21"/>
        <v>300</v>
      </c>
    </row>
    <row r="473" spans="1:6" x14ac:dyDescent="0.25">
      <c r="A473" s="39">
        <v>52152006</v>
      </c>
      <c r="B473" s="40" t="str">
        <f t="shared" ca="1" si="20"/>
        <v>Bandejas o fuentes para uso doméstico</v>
      </c>
      <c r="C473" s="39" t="s">
        <v>44</v>
      </c>
      <c r="D473" s="39">
        <v>3</v>
      </c>
      <c r="E473" s="42">
        <v>1300</v>
      </c>
      <c r="F473" s="43">
        <f t="shared" ca="1" si="21"/>
        <v>3900</v>
      </c>
    </row>
    <row r="474" spans="1:6" x14ac:dyDescent="0.25">
      <c r="A474" s="39">
        <v>52152202</v>
      </c>
      <c r="B474" s="40" t="str">
        <f t="shared" ca="1" si="20"/>
        <v>Escurridor de platos</v>
      </c>
      <c r="C474" s="39" t="s">
        <v>44</v>
      </c>
      <c r="D474" s="39">
        <v>1</v>
      </c>
      <c r="E474" s="42">
        <v>200</v>
      </c>
      <c r="F474" s="43">
        <f t="shared" ca="1" si="21"/>
        <v>200</v>
      </c>
    </row>
    <row r="475" spans="1:6" x14ac:dyDescent="0.25">
      <c r="A475" s="39">
        <v>48101914</v>
      </c>
      <c r="B475" s="40" t="str">
        <f t="shared" ca="1" si="20"/>
        <v>Botellones de vino para servicio de comidas</v>
      </c>
      <c r="C475" s="39" t="s">
        <v>44</v>
      </c>
      <c r="D475" s="39">
        <v>1</v>
      </c>
      <c r="E475" s="42">
        <v>600</v>
      </c>
      <c r="F475" s="43">
        <f t="shared" ca="1" si="21"/>
        <v>600</v>
      </c>
    </row>
    <row r="476" spans="1:6" x14ac:dyDescent="0.25">
      <c r="A476" s="39">
        <v>47121702</v>
      </c>
      <c r="B476" s="40" t="str">
        <f t="shared" ca="1" si="20"/>
        <v>Contenedores de desperdicios o revestimientos rígidos</v>
      </c>
      <c r="C476" s="39" t="s">
        <v>44</v>
      </c>
      <c r="D476" s="39">
        <v>1</v>
      </c>
      <c r="E476" s="42">
        <v>4000</v>
      </c>
      <c r="F476" s="43">
        <f t="shared" ca="1" si="21"/>
        <v>4000</v>
      </c>
    </row>
    <row r="477" spans="1:6" x14ac:dyDescent="0.25">
      <c r="A477" s="39">
        <v>52151627</v>
      </c>
      <c r="B477" s="40" t="str">
        <f t="shared" ca="1" si="20"/>
        <v>Exprimidor de ajo para uso doméstico</v>
      </c>
      <c r="C477" s="39" t="s">
        <v>44</v>
      </c>
      <c r="D477" s="39">
        <v>1</v>
      </c>
      <c r="E477" s="42">
        <v>200</v>
      </c>
      <c r="F477" s="43">
        <f t="shared" ca="1" si="21"/>
        <v>200</v>
      </c>
    </row>
    <row r="478" spans="1:6" x14ac:dyDescent="0.25">
      <c r="A478" s="39">
        <v>41101702</v>
      </c>
      <c r="B478" s="40" t="str">
        <f t="shared" ca="1" si="20"/>
        <v>Pilones y morteros</v>
      </c>
      <c r="C478" s="39" t="s">
        <v>44</v>
      </c>
      <c r="D478" s="39">
        <v>1</v>
      </c>
      <c r="E478" s="42">
        <v>300</v>
      </c>
      <c r="F478" s="43">
        <f t="shared" ca="1" si="21"/>
        <v>300</v>
      </c>
    </row>
    <row r="479" spans="1:6" x14ac:dyDescent="0.25">
      <c r="A479" s="39">
        <v>52141501</v>
      </c>
      <c r="B479" s="40" t="str">
        <f t="shared" ca="1" si="20"/>
        <v>Neveras para uso doméstico</v>
      </c>
      <c r="C479" s="39" t="s">
        <v>44</v>
      </c>
      <c r="D479" s="39">
        <v>1</v>
      </c>
      <c r="E479" s="42">
        <v>42000</v>
      </c>
      <c r="F479" s="43">
        <f t="shared" ca="1" si="21"/>
        <v>42000</v>
      </c>
    </row>
    <row r="480" spans="1:6" x14ac:dyDescent="0.25">
      <c r="A480" s="39">
        <v>52141504</v>
      </c>
      <c r="B480" s="40" t="str">
        <f t="shared" ca="1" si="20"/>
        <v>Fogones para uso doméstico</v>
      </c>
      <c r="C480" s="39" t="s">
        <v>44</v>
      </c>
      <c r="D480" s="39">
        <v>1</v>
      </c>
      <c r="E480" s="42">
        <v>19995</v>
      </c>
      <c r="F480" s="43">
        <f t="shared" ca="1" si="21"/>
        <v>19995</v>
      </c>
    </row>
    <row r="481" spans="1:6" x14ac:dyDescent="0.25">
      <c r="A481" s="39">
        <v>24111802</v>
      </c>
      <c r="B481" s="40" t="str">
        <f t="shared" ca="1" si="20"/>
        <v>Tanques o cilindros de aire o gas</v>
      </c>
      <c r="C481" s="39" t="s">
        <v>44</v>
      </c>
      <c r="D481" s="39">
        <v>1</v>
      </c>
      <c r="E481" s="42">
        <v>5000</v>
      </c>
      <c r="F481" s="43">
        <f t="shared" ca="1" si="21"/>
        <v>5000</v>
      </c>
    </row>
    <row r="482" spans="1:6" x14ac:dyDescent="0.25">
      <c r="A482" s="39">
        <v>40142201</v>
      </c>
      <c r="B482" s="40" t="str">
        <f t="shared" ca="1" si="20"/>
        <v>Reguladores de gas</v>
      </c>
      <c r="C482" s="39" t="s">
        <v>44</v>
      </c>
      <c r="D482" s="39">
        <v>1</v>
      </c>
      <c r="E482" s="42">
        <v>300</v>
      </c>
      <c r="F482" s="43">
        <f t="shared" ca="1" si="21"/>
        <v>300</v>
      </c>
    </row>
    <row r="483" spans="1:6" x14ac:dyDescent="0.25">
      <c r="A483" s="39">
        <v>40142009</v>
      </c>
      <c r="B483" s="40" t="str">
        <f t="shared" ca="1" si="20"/>
        <v>Mangueras multipropósito de aire, agua y gas</v>
      </c>
      <c r="C483" s="39" t="s">
        <v>44</v>
      </c>
      <c r="D483" s="39">
        <v>1</v>
      </c>
      <c r="E483" s="42">
        <v>300</v>
      </c>
      <c r="F483" s="43">
        <f t="shared" ca="1" si="21"/>
        <v>300</v>
      </c>
    </row>
    <row r="484" spans="1:6" x14ac:dyDescent="0.25">
      <c r="A484" s="39">
        <v>52151807</v>
      </c>
      <c r="B484" s="40" t="str">
        <f t="shared" ca="1" si="20"/>
        <v>Ollas para uso doméstico</v>
      </c>
      <c r="C484" s="39" t="s">
        <v>44</v>
      </c>
      <c r="D484" s="39">
        <v>1</v>
      </c>
      <c r="E484" s="42">
        <v>3000</v>
      </c>
      <c r="F484" s="43">
        <f t="shared" ca="1" si="21"/>
        <v>3000</v>
      </c>
    </row>
    <row r="485" spans="1:6" x14ac:dyDescent="0.25">
      <c r="A485" s="39">
        <v>27112001</v>
      </c>
      <c r="B485" s="40" t="str">
        <f t="shared" ca="1" si="20"/>
        <v>Machetes</v>
      </c>
      <c r="C485" s="39" t="s">
        <v>44</v>
      </c>
      <c r="D485" s="39">
        <v>1</v>
      </c>
      <c r="E485" s="42">
        <v>600</v>
      </c>
      <c r="F485" s="43">
        <f t="shared" ca="1" si="21"/>
        <v>600</v>
      </c>
    </row>
    <row r="486" spans="1:6" x14ac:dyDescent="0.25">
      <c r="A486" s="39">
        <v>52152004</v>
      </c>
      <c r="B486" s="40" t="str">
        <f t="shared" ca="1" si="20"/>
        <v>Platos para uso doméstico</v>
      </c>
      <c r="C486" s="39" t="s">
        <v>44</v>
      </c>
      <c r="D486" s="39">
        <v>6</v>
      </c>
      <c r="E486" s="42">
        <v>116.67</v>
      </c>
      <c r="F486" s="43">
        <f t="shared" ca="1" si="21"/>
        <v>700.02</v>
      </c>
    </row>
    <row r="487" spans="1:6" x14ac:dyDescent="0.25">
      <c r="A487" s="39">
        <v>52152004</v>
      </c>
      <c r="B487" s="40" t="str">
        <f t="shared" ca="1" si="20"/>
        <v>Platos para uso doméstico</v>
      </c>
      <c r="C487" s="39" t="s">
        <v>44</v>
      </c>
      <c r="D487" s="39">
        <v>6</v>
      </c>
      <c r="E487" s="42">
        <v>185</v>
      </c>
      <c r="F487" s="43">
        <f t="shared" ca="1" si="21"/>
        <v>1110</v>
      </c>
    </row>
    <row r="488" spans="1:6" x14ac:dyDescent="0.25">
      <c r="A488" s="39">
        <v>52152009</v>
      </c>
      <c r="B488" s="40" t="str">
        <f t="shared" ca="1" si="20"/>
        <v>Soperas o ensaladeras para uso doméstico</v>
      </c>
      <c r="C488" s="39" t="s">
        <v>44</v>
      </c>
      <c r="D488" s="39">
        <v>3</v>
      </c>
      <c r="E488" s="42">
        <v>300</v>
      </c>
      <c r="F488" s="43">
        <f t="shared" ca="1" si="21"/>
        <v>900</v>
      </c>
    </row>
    <row r="489" spans="1:6" x14ac:dyDescent="0.25">
      <c r="A489" s="39">
        <v>52151704</v>
      </c>
      <c r="B489" s="40" t="str">
        <f t="shared" ca="1" si="20"/>
        <v>Cucharas para uso doméstico</v>
      </c>
      <c r="C489" s="39" t="s">
        <v>44</v>
      </c>
      <c r="D489" s="39">
        <v>12</v>
      </c>
      <c r="E489" s="42">
        <v>141.66999999999999</v>
      </c>
      <c r="F489" s="43">
        <f t="shared" ca="1" si="21"/>
        <v>1700.04</v>
      </c>
    </row>
    <row r="490" spans="1:6" x14ac:dyDescent="0.25">
      <c r="A490" s="39">
        <v>52152001</v>
      </c>
      <c r="B490" s="40" t="str">
        <f t="shared" ca="1" si="20"/>
        <v>Jarras para uso doméstico</v>
      </c>
      <c r="C490" s="39" t="s">
        <v>44</v>
      </c>
      <c r="D490" s="39">
        <v>1</v>
      </c>
      <c r="E490" s="42">
        <v>1100</v>
      </c>
      <c r="F490" s="43">
        <f t="shared" ca="1" si="21"/>
        <v>1100</v>
      </c>
    </row>
    <row r="491" spans="1:6" x14ac:dyDescent="0.25">
      <c r="A491" s="39">
        <v>48101803</v>
      </c>
      <c r="B491" s="40" t="str">
        <f t="shared" ca="1" si="20"/>
        <v>Cucharones para uso comercial</v>
      </c>
      <c r="C491" s="39" t="s">
        <v>44</v>
      </c>
      <c r="D491" s="39">
        <v>3</v>
      </c>
      <c r="E491" s="42">
        <v>400</v>
      </c>
      <c r="F491" s="43">
        <f t="shared" ca="1" si="21"/>
        <v>1200</v>
      </c>
    </row>
    <row r="492" spans="1:6" x14ac:dyDescent="0.25">
      <c r="A492" s="39">
        <v>52152101</v>
      </c>
      <c r="B492" s="40" t="str">
        <f t="shared" ca="1" si="20"/>
        <v>Tazas de café o té para uso doméstico</v>
      </c>
      <c r="C492" s="39" t="s">
        <v>44</v>
      </c>
      <c r="D492" s="39">
        <v>6</v>
      </c>
      <c r="E492" s="42">
        <v>183.33</v>
      </c>
      <c r="F492" s="43">
        <f t="shared" ca="1" si="21"/>
        <v>1099.98</v>
      </c>
    </row>
    <row r="493" spans="1:6" x14ac:dyDescent="0.25">
      <c r="A493" s="39">
        <v>52152101</v>
      </c>
      <c r="B493" s="40" t="str">
        <f t="shared" ca="1" si="20"/>
        <v>Tazas de café o té para uso doméstico</v>
      </c>
      <c r="C493" s="39" t="s">
        <v>44</v>
      </c>
      <c r="D493" s="39">
        <v>6</v>
      </c>
      <c r="E493" s="42">
        <v>125</v>
      </c>
      <c r="F493" s="43">
        <f t="shared" ca="1" si="21"/>
        <v>750</v>
      </c>
    </row>
    <row r="494" spans="1:6" x14ac:dyDescent="0.25">
      <c r="A494" s="39">
        <v>52152102</v>
      </c>
      <c r="B494" s="40" t="str">
        <f t="shared" ca="1" si="20"/>
        <v>Vasos para beber para uso doméstico</v>
      </c>
      <c r="C494" s="39" t="s">
        <v>44</v>
      </c>
      <c r="D494" s="39">
        <v>6</v>
      </c>
      <c r="E494" s="42">
        <v>125</v>
      </c>
      <c r="F494" s="43">
        <f t="shared" ca="1" si="21"/>
        <v>750</v>
      </c>
    </row>
    <row r="495" spans="1:6" x14ac:dyDescent="0.25">
      <c r="A495" s="39">
        <v>52152011</v>
      </c>
      <c r="B495" s="40" t="str">
        <f t="shared" ca="1" si="20"/>
        <v>Partes internas de frascos al vacío</v>
      </c>
      <c r="C495" s="39" t="s">
        <v>44</v>
      </c>
      <c r="D495" s="39">
        <v>3</v>
      </c>
      <c r="E495" s="42">
        <v>366.67</v>
      </c>
      <c r="F495" s="43">
        <f t="shared" ca="1" si="21"/>
        <v>1100.01</v>
      </c>
    </row>
    <row r="496" spans="1:6" x14ac:dyDescent="0.25">
      <c r="A496" s="39">
        <v>52152013</v>
      </c>
      <c r="B496" s="40" t="str">
        <f t="shared" ca="1" si="20"/>
        <v>Saleros, pimenteros o especieros</v>
      </c>
      <c r="C496" s="39" t="s">
        <v>44</v>
      </c>
      <c r="D496" s="39">
        <v>3</v>
      </c>
      <c r="E496" s="42">
        <v>100</v>
      </c>
      <c r="F496" s="43">
        <f t="shared" ca="1" si="21"/>
        <v>300</v>
      </c>
    </row>
    <row r="497" spans="1:6" x14ac:dyDescent="0.25">
      <c r="A497" s="39">
        <v>56101538</v>
      </c>
      <c r="B497" s="40" t="str">
        <f t="shared" ca="1" si="20"/>
        <v>Mesas o bufetes para el comedor</v>
      </c>
      <c r="C497" s="39" t="s">
        <v>44</v>
      </c>
      <c r="D497" s="39">
        <v>1</v>
      </c>
      <c r="E497" s="42">
        <v>200000</v>
      </c>
      <c r="F497" s="43">
        <f t="shared" ca="1" si="21"/>
        <v>200000</v>
      </c>
    </row>
    <row r="498" spans="1:6" x14ac:dyDescent="0.25">
      <c r="A498" s="39">
        <v>56112103</v>
      </c>
      <c r="B498" s="40" t="str">
        <f t="shared" ca="1" si="20"/>
        <v>Sillas para visitantes</v>
      </c>
      <c r="C498" s="39" t="s">
        <v>44</v>
      </c>
      <c r="D498" s="39">
        <v>10</v>
      </c>
      <c r="E498" s="42">
        <v>900</v>
      </c>
      <c r="F498" s="43">
        <f t="shared" ca="1" si="21"/>
        <v>9000</v>
      </c>
    </row>
    <row r="499" spans="1:6" x14ac:dyDescent="0.25">
      <c r="A499" s="39">
        <v>56101516</v>
      </c>
      <c r="B499" s="40" t="str">
        <f t="shared" ca="1" si="20"/>
        <v>Cómodas</v>
      </c>
      <c r="C499" s="39" t="s">
        <v>44</v>
      </c>
      <c r="D499" s="39">
        <v>2</v>
      </c>
      <c r="E499" s="42">
        <v>52500</v>
      </c>
      <c r="F499" s="43">
        <f t="shared" ca="1" si="21"/>
        <v>105000</v>
      </c>
    </row>
    <row r="500" spans="1:6" x14ac:dyDescent="0.25">
      <c r="A500" s="39">
        <v>56111704</v>
      </c>
      <c r="B500" s="40" t="str">
        <f t="shared" ca="1" si="20"/>
        <v>Organizadores no modular</v>
      </c>
      <c r="C500" s="39" t="s">
        <v>44</v>
      </c>
      <c r="D500" s="39">
        <v>2</v>
      </c>
      <c r="E500" s="42">
        <v>2500</v>
      </c>
      <c r="F500" s="43">
        <f t="shared" ca="1" si="21"/>
        <v>5000</v>
      </c>
    </row>
    <row r="501" spans="1:6" x14ac:dyDescent="0.25">
      <c r="A501" s="39">
        <v>40101604</v>
      </c>
      <c r="B501" s="40" t="str">
        <f t="shared" ca="1" si="20"/>
        <v>Ventiladores</v>
      </c>
      <c r="C501" s="39" t="s">
        <v>44</v>
      </c>
      <c r="D501" s="39">
        <v>3</v>
      </c>
      <c r="E501" s="42">
        <v>5666.67</v>
      </c>
      <c r="F501" s="43">
        <f t="shared" ca="1" si="21"/>
        <v>17000.010000000002</v>
      </c>
    </row>
    <row r="502" spans="1:6" x14ac:dyDescent="0.25">
      <c r="A502" s="39">
        <v>31241704</v>
      </c>
      <c r="B502" s="40" t="str">
        <f t="shared" ca="1" si="20"/>
        <v>Espejos sin revestimiento</v>
      </c>
      <c r="C502" s="39" t="s">
        <v>44</v>
      </c>
      <c r="D502" s="39">
        <v>1</v>
      </c>
      <c r="E502" s="42">
        <v>5000</v>
      </c>
      <c r="F502" s="43">
        <f t="shared" ca="1" si="21"/>
        <v>5000</v>
      </c>
    </row>
    <row r="503" spans="1:6" x14ac:dyDescent="0.25">
      <c r="A503" s="39">
        <v>47121804</v>
      </c>
      <c r="B503" s="40" t="str">
        <f t="shared" ca="1" si="20"/>
        <v>Baldes para limpieza</v>
      </c>
      <c r="C503" s="39" t="s">
        <v>44</v>
      </c>
      <c r="D503" s="39">
        <v>3</v>
      </c>
      <c r="E503" s="42">
        <v>500</v>
      </c>
      <c r="F503" s="43">
        <f t="shared" ca="1" si="21"/>
        <v>1500</v>
      </c>
    </row>
    <row r="504" spans="1:6" x14ac:dyDescent="0.25">
      <c r="A504" s="39">
        <v>47131618</v>
      </c>
      <c r="B504" s="40" t="str">
        <f t="shared" ca="1" si="20"/>
        <v>Traperos húmedos</v>
      </c>
      <c r="C504" s="39" t="s">
        <v>44</v>
      </c>
      <c r="D504" s="39">
        <v>2</v>
      </c>
      <c r="E504" s="42">
        <v>500</v>
      </c>
      <c r="F504" s="43">
        <f t="shared" ca="1" si="21"/>
        <v>1000</v>
      </c>
    </row>
    <row r="505" spans="1:6" x14ac:dyDescent="0.25">
      <c r="A505" s="39">
        <v>47131604</v>
      </c>
      <c r="B505" s="40" t="str">
        <f t="shared" ca="1" si="20"/>
        <v>Escobas</v>
      </c>
      <c r="C505" s="39" t="s">
        <v>44</v>
      </c>
      <c r="D505" s="39">
        <v>2</v>
      </c>
      <c r="E505" s="42">
        <v>500</v>
      </c>
      <c r="F505" s="43">
        <f t="shared" ca="1" si="21"/>
        <v>1000</v>
      </c>
    </row>
    <row r="506" spans="1:6" x14ac:dyDescent="0.25">
      <c r="A506" s="39">
        <v>52131501</v>
      </c>
      <c r="B506" s="40" t="str">
        <f t="shared" ca="1" si="20"/>
        <v>Cortinas</v>
      </c>
      <c r="C506" s="39" t="s">
        <v>44</v>
      </c>
      <c r="D506" s="39">
        <v>1</v>
      </c>
      <c r="E506" s="42">
        <v>1200</v>
      </c>
      <c r="F506" s="43">
        <f t="shared" ca="1" si="21"/>
        <v>1200</v>
      </c>
    </row>
    <row r="507" spans="1:6" x14ac:dyDescent="0.25">
      <c r="A507" s="39">
        <v>47121804</v>
      </c>
      <c r="B507" s="40" t="str">
        <f t="shared" ca="1" si="20"/>
        <v>Baldes para limpieza</v>
      </c>
      <c r="C507" s="39" t="s">
        <v>44</v>
      </c>
      <c r="D507" s="39">
        <v>2</v>
      </c>
      <c r="E507" s="42">
        <v>500</v>
      </c>
      <c r="F507" s="43">
        <f t="shared" ca="1" si="21"/>
        <v>1000</v>
      </c>
    </row>
    <row r="508" spans="1:6" x14ac:dyDescent="0.25">
      <c r="A508" s="48"/>
      <c r="B508" s="48"/>
      <c r="C508" s="48"/>
      <c r="D508" s="48"/>
      <c r="E508" s="44" t="s">
        <v>45</v>
      </c>
      <c r="F508" s="45">
        <f ca="1">SUM(Table331[MONTO TOTAL ESTIMADO])</f>
        <v>449105.06</v>
      </c>
    </row>
    <row r="509" spans="1:6" ht="17.25" thickBot="1" x14ac:dyDescent="0.3">
      <c r="A509" s="28"/>
      <c r="B509" s="28"/>
      <c r="C509" s="28"/>
      <c r="D509" s="28"/>
      <c r="E509" s="28"/>
      <c r="F509" s="28"/>
    </row>
    <row r="510" spans="1:6" ht="23.25" thickBot="1" x14ac:dyDescent="0.3">
      <c r="A510" s="29" t="s">
        <v>18</v>
      </c>
      <c r="B510" s="29" t="s">
        <v>19</v>
      </c>
      <c r="C510" s="29" t="s">
        <v>20</v>
      </c>
      <c r="D510" s="29" t="s">
        <v>21</v>
      </c>
      <c r="E510" s="29" t="s">
        <v>22</v>
      </c>
      <c r="F510" s="29" t="s">
        <v>23</v>
      </c>
    </row>
    <row r="511" spans="1:6" ht="23.25" thickBot="1" x14ac:dyDescent="0.3">
      <c r="A511" s="30" t="s">
        <v>79</v>
      </c>
      <c r="B511" s="30" t="s">
        <v>60</v>
      </c>
      <c r="C511" s="30" t="s">
        <v>26</v>
      </c>
      <c r="D511" s="30" t="s">
        <v>27</v>
      </c>
      <c r="E511" s="30" t="s">
        <v>28</v>
      </c>
      <c r="F511" s="30"/>
    </row>
    <row r="512" spans="1:6" ht="15.75" thickBot="1" x14ac:dyDescent="0.3">
      <c r="A512" s="31" t="s">
        <v>29</v>
      </c>
      <c r="B512" s="32" t="s">
        <v>30</v>
      </c>
      <c r="C512" s="46">
        <v>45768</v>
      </c>
      <c r="D512" s="31" t="s">
        <v>31</v>
      </c>
      <c r="E512" s="32" t="s">
        <v>32</v>
      </c>
      <c r="F512" s="30"/>
    </row>
    <row r="513" spans="1:6" ht="15.75" thickBot="1" x14ac:dyDescent="0.3">
      <c r="A513" s="36"/>
      <c r="B513" s="32" t="s">
        <v>33</v>
      </c>
      <c r="C513" s="47">
        <f>IF(C512="","",IF(AND(MONTH(C512)&gt;=1,MONTH(C512)&lt;=3),1,IF(AND(MONTH(C512)&gt;=4,MONTH(C512)&lt;=6),2,IF(AND(MONTH(C512)&gt;=7,MONTH(C512)&lt;=9),3,4))))</f>
        <v>2</v>
      </c>
      <c r="D513" s="36"/>
      <c r="E513" s="32" t="s">
        <v>34</v>
      </c>
      <c r="F513" s="30"/>
    </row>
    <row r="514" spans="1:6" ht="15.75" thickBot="1" x14ac:dyDescent="0.3">
      <c r="A514" s="36"/>
      <c r="B514" s="32" t="s">
        <v>35</v>
      </c>
      <c r="C514" s="46">
        <v>45776</v>
      </c>
      <c r="D514" s="36"/>
      <c r="E514" s="32" t="s">
        <v>36</v>
      </c>
      <c r="F514" s="30"/>
    </row>
    <row r="515" spans="1:6" ht="15.75" thickBot="1" x14ac:dyDescent="0.3">
      <c r="A515" s="36"/>
      <c r="B515" s="32" t="s">
        <v>33</v>
      </c>
      <c r="C515" s="47">
        <f>IF(C514="","",IF(AND(MONTH(C514)&gt;=1,MONTH(C514)&lt;=3),1,IF(AND(MONTH(C514)&gt;=4,MONTH(C514)&lt;=6),2,IF(AND(MONTH(C514)&gt;=7,MONTH(C514)&lt;=9),3,4))))</f>
        <v>2</v>
      </c>
      <c r="D515" s="36"/>
      <c r="E515" s="32" t="s">
        <v>37</v>
      </c>
      <c r="F515" s="30"/>
    </row>
    <row r="516" spans="1:6" ht="15.75" thickBot="1" x14ac:dyDescent="0.3">
      <c r="A516" s="48"/>
      <c r="B516" s="48"/>
      <c r="C516" s="48"/>
      <c r="D516" s="48"/>
      <c r="E516" s="48"/>
      <c r="F516" s="48"/>
    </row>
    <row r="517" spans="1:6" ht="15.75" thickBot="1" x14ac:dyDescent="0.3">
      <c r="A517" s="38" t="s">
        <v>38</v>
      </c>
      <c r="B517" s="38" t="s">
        <v>39</v>
      </c>
      <c r="C517" s="38" t="s">
        <v>40</v>
      </c>
      <c r="D517" s="38" t="s">
        <v>41</v>
      </c>
      <c r="E517" s="38" t="s">
        <v>42</v>
      </c>
      <c r="F517" s="38" t="s">
        <v>43</v>
      </c>
    </row>
    <row r="518" spans="1:6" x14ac:dyDescent="0.25">
      <c r="A518" s="39">
        <v>39111521</v>
      </c>
      <c r="B518" s="40" t="str">
        <f t="shared" ref="B518:B530" ca="1" si="22">IFERROR(INDEX(UNSPSCDes,MATCH(INDIRECT(ADDRESS(ROW(),COLUMN()-1,4)),UNSPSCCode,0)),"")</f>
        <v>Plafones</v>
      </c>
      <c r="C518" s="39" t="s">
        <v>44</v>
      </c>
      <c r="D518" s="39">
        <v>40</v>
      </c>
      <c r="E518" s="42">
        <v>1500</v>
      </c>
      <c r="F518" s="43">
        <f t="shared" ref="F518:F530" ca="1" si="23">INDIRECT(ADDRESS(ROW(),COLUMN()-2,4))*INDIRECT(ADDRESS(ROW(),COLUMN()-1,4))</f>
        <v>60000</v>
      </c>
    </row>
    <row r="519" spans="1:6" x14ac:dyDescent="0.25">
      <c r="A519" s="39">
        <v>26121609</v>
      </c>
      <c r="B519" s="40" t="str">
        <f t="shared" ca="1" si="22"/>
        <v>Cable de redes</v>
      </c>
      <c r="C519" s="39" t="s">
        <v>52</v>
      </c>
      <c r="D519" s="39">
        <v>3</v>
      </c>
      <c r="E519" s="42">
        <v>6000</v>
      </c>
      <c r="F519" s="43">
        <f t="shared" ca="1" si="23"/>
        <v>18000</v>
      </c>
    </row>
    <row r="520" spans="1:6" x14ac:dyDescent="0.25">
      <c r="A520" s="39">
        <v>26121521</v>
      </c>
      <c r="B520" s="40" t="str">
        <f t="shared" ca="1" si="22"/>
        <v>Alambre de bronce</v>
      </c>
      <c r="C520" s="39" t="s">
        <v>52</v>
      </c>
      <c r="D520" s="39">
        <v>3</v>
      </c>
      <c r="E520" s="42">
        <v>5000</v>
      </c>
      <c r="F520" s="43">
        <f t="shared" ca="1" si="23"/>
        <v>15000</v>
      </c>
    </row>
    <row r="521" spans="1:6" x14ac:dyDescent="0.25">
      <c r="A521" s="39">
        <v>56101510</v>
      </c>
      <c r="B521" s="40" t="str">
        <f t="shared" ca="1" si="22"/>
        <v>Divisiones</v>
      </c>
      <c r="C521" s="39" t="s">
        <v>44</v>
      </c>
      <c r="D521" s="39">
        <v>80</v>
      </c>
      <c r="E521" s="42">
        <v>1000</v>
      </c>
      <c r="F521" s="43">
        <f t="shared" ca="1" si="23"/>
        <v>80000</v>
      </c>
    </row>
    <row r="522" spans="1:6" x14ac:dyDescent="0.25">
      <c r="A522" s="39">
        <v>31231313</v>
      </c>
      <c r="B522" s="40" t="str">
        <f t="shared" ca="1" si="22"/>
        <v>Tubería de plástico</v>
      </c>
      <c r="C522" s="39" t="s">
        <v>44</v>
      </c>
      <c r="D522" s="39">
        <v>10</v>
      </c>
      <c r="E522" s="42">
        <v>800</v>
      </c>
      <c r="F522" s="43">
        <f t="shared" ca="1" si="23"/>
        <v>8000</v>
      </c>
    </row>
    <row r="523" spans="1:6" x14ac:dyDescent="0.25">
      <c r="A523" s="39">
        <v>39101605</v>
      </c>
      <c r="B523" s="40" t="str">
        <f t="shared" ca="1" si="22"/>
        <v>Lámparas fluorescentes</v>
      </c>
      <c r="C523" s="39" t="s">
        <v>44</v>
      </c>
      <c r="D523" s="39">
        <v>10</v>
      </c>
      <c r="E523" s="42">
        <v>2500</v>
      </c>
      <c r="F523" s="43">
        <f t="shared" ca="1" si="23"/>
        <v>25000</v>
      </c>
    </row>
    <row r="524" spans="1:6" x14ac:dyDescent="0.25">
      <c r="A524" s="39">
        <v>31231318</v>
      </c>
      <c r="B524" s="40" t="str">
        <f t="shared" ca="1" si="22"/>
        <v>Tubería de aluminio</v>
      </c>
      <c r="C524" s="39" t="s">
        <v>44</v>
      </c>
      <c r="D524" s="39">
        <v>10</v>
      </c>
      <c r="E524" s="42">
        <v>1000</v>
      </c>
      <c r="F524" s="43">
        <f t="shared" ca="1" si="23"/>
        <v>10000</v>
      </c>
    </row>
    <row r="525" spans="1:6" x14ac:dyDescent="0.25">
      <c r="A525" s="39">
        <v>24102004</v>
      </c>
      <c r="B525" s="40" t="str">
        <f t="shared" ca="1" si="22"/>
        <v>Estanterías para almacenaje</v>
      </c>
      <c r="C525" s="39" t="s">
        <v>44</v>
      </c>
      <c r="D525" s="39">
        <v>25</v>
      </c>
      <c r="E525" s="42">
        <v>1500</v>
      </c>
      <c r="F525" s="43">
        <f t="shared" ca="1" si="23"/>
        <v>37500</v>
      </c>
    </row>
    <row r="526" spans="1:6" x14ac:dyDescent="0.25">
      <c r="A526" s="39">
        <v>30103605</v>
      </c>
      <c r="B526" s="40" t="str">
        <f t="shared" ca="1" si="22"/>
        <v>Tablones de madera</v>
      </c>
      <c r="C526" s="39" t="s">
        <v>44</v>
      </c>
      <c r="D526" s="39">
        <v>40</v>
      </c>
      <c r="E526" s="42">
        <v>1500</v>
      </c>
      <c r="F526" s="43">
        <f t="shared" ca="1" si="23"/>
        <v>60000</v>
      </c>
    </row>
    <row r="527" spans="1:6" x14ac:dyDescent="0.25">
      <c r="A527" s="39">
        <v>56111601</v>
      </c>
      <c r="B527" s="40" t="str">
        <f t="shared" ca="1" si="22"/>
        <v>Biombos (mamparas) para sistemas de paneles</v>
      </c>
      <c r="C527" s="39" t="s">
        <v>44</v>
      </c>
      <c r="D527" s="39">
        <v>40</v>
      </c>
      <c r="E527" s="42">
        <v>1500</v>
      </c>
      <c r="F527" s="43">
        <f t="shared" ca="1" si="23"/>
        <v>60000</v>
      </c>
    </row>
    <row r="528" spans="1:6" x14ac:dyDescent="0.25">
      <c r="A528" s="39">
        <v>30103605</v>
      </c>
      <c r="B528" s="40" t="str">
        <f t="shared" ca="1" si="22"/>
        <v>Tablones de madera</v>
      </c>
      <c r="C528" s="39" t="s">
        <v>44</v>
      </c>
      <c r="D528" s="39">
        <v>20</v>
      </c>
      <c r="E528" s="42">
        <v>1000</v>
      </c>
      <c r="F528" s="43">
        <f t="shared" ca="1" si="23"/>
        <v>20000</v>
      </c>
    </row>
    <row r="529" spans="1:6" x14ac:dyDescent="0.25">
      <c r="A529" s="39">
        <v>56101518</v>
      </c>
      <c r="B529" s="40" t="str">
        <f t="shared" ca="1" si="22"/>
        <v>Estanterías de pared</v>
      </c>
      <c r="C529" s="39" t="s">
        <v>44</v>
      </c>
      <c r="D529" s="39">
        <v>30</v>
      </c>
      <c r="E529" s="42">
        <v>1500</v>
      </c>
      <c r="F529" s="43">
        <f t="shared" ca="1" si="23"/>
        <v>45000</v>
      </c>
    </row>
    <row r="530" spans="1:6" x14ac:dyDescent="0.25">
      <c r="A530" s="39"/>
      <c r="B530" s="40" t="str">
        <f t="shared" ca="1" si="22"/>
        <v/>
      </c>
      <c r="C530" s="39"/>
      <c r="D530" s="39"/>
      <c r="E530" s="42"/>
      <c r="F530" s="43">
        <f t="shared" ca="1" si="23"/>
        <v>0</v>
      </c>
    </row>
    <row r="531" spans="1:6" x14ac:dyDescent="0.25">
      <c r="A531" s="48"/>
      <c r="B531" s="48"/>
      <c r="C531" s="48"/>
      <c r="D531" s="48"/>
      <c r="E531" s="44" t="s">
        <v>45</v>
      </c>
      <c r="F531" s="45">
        <f ca="1">SUM(Table332[MONTO TOTAL ESTIMADO])</f>
        <v>438500</v>
      </c>
    </row>
    <row r="532" spans="1:6" ht="17.25" thickBot="1" x14ac:dyDescent="0.3">
      <c r="A532" s="28"/>
      <c r="B532" s="28"/>
      <c r="C532" s="28"/>
      <c r="D532" s="28"/>
      <c r="E532" s="28"/>
      <c r="F532" s="28"/>
    </row>
    <row r="533" spans="1:6" ht="23.25" thickBot="1" x14ac:dyDescent="0.3">
      <c r="A533" s="29" t="s">
        <v>18</v>
      </c>
      <c r="B533" s="29" t="s">
        <v>19</v>
      </c>
      <c r="C533" s="29" t="s">
        <v>20</v>
      </c>
      <c r="D533" s="29" t="s">
        <v>21</v>
      </c>
      <c r="E533" s="29" t="s">
        <v>22</v>
      </c>
      <c r="F533" s="29" t="s">
        <v>23</v>
      </c>
    </row>
    <row r="534" spans="1:6" ht="15.75" thickBot="1" x14ac:dyDescent="0.3">
      <c r="A534" s="30" t="s">
        <v>80</v>
      </c>
      <c r="B534" s="30" t="s">
        <v>60</v>
      </c>
      <c r="C534" s="30" t="s">
        <v>26</v>
      </c>
      <c r="D534" s="30" t="s">
        <v>47</v>
      </c>
      <c r="E534" s="30" t="s">
        <v>28</v>
      </c>
      <c r="F534" s="30"/>
    </row>
    <row r="535" spans="1:6" ht="15.75" thickBot="1" x14ac:dyDescent="0.3">
      <c r="A535" s="31" t="s">
        <v>29</v>
      </c>
      <c r="B535" s="32" t="s">
        <v>30</v>
      </c>
      <c r="C535" s="46">
        <v>45754</v>
      </c>
      <c r="D535" s="31" t="s">
        <v>31</v>
      </c>
      <c r="E535" s="32" t="s">
        <v>32</v>
      </c>
      <c r="F535" s="30"/>
    </row>
    <row r="536" spans="1:6" ht="15.75" thickBot="1" x14ac:dyDescent="0.3">
      <c r="A536" s="36"/>
      <c r="B536" s="32" t="s">
        <v>33</v>
      </c>
      <c r="C536" s="47">
        <f>IF(C535="","",IF(AND(MONTH(C535)&gt;=1,MONTH(C535)&lt;=3),1,IF(AND(MONTH(C535)&gt;=4,MONTH(C535)&lt;=6),2,IF(AND(MONTH(C535)&gt;=7,MONTH(C535)&lt;=9),3,4))))</f>
        <v>2</v>
      </c>
      <c r="D536" s="36"/>
      <c r="E536" s="32" t="s">
        <v>34</v>
      </c>
      <c r="F536" s="30"/>
    </row>
    <row r="537" spans="1:6" ht="15.75" thickBot="1" x14ac:dyDescent="0.3">
      <c r="A537" s="36"/>
      <c r="B537" s="32" t="s">
        <v>35</v>
      </c>
      <c r="C537" s="46">
        <v>45755</v>
      </c>
      <c r="D537" s="36"/>
      <c r="E537" s="32" t="s">
        <v>36</v>
      </c>
      <c r="F537" s="30"/>
    </row>
    <row r="538" spans="1:6" ht="15.75" thickBot="1" x14ac:dyDescent="0.3">
      <c r="A538" s="36"/>
      <c r="B538" s="32" t="s">
        <v>33</v>
      </c>
      <c r="C538" s="47">
        <f>IF(C537="","",IF(AND(MONTH(C537)&gt;=1,MONTH(C537)&lt;=3),1,IF(AND(MONTH(C537)&gt;=4,MONTH(C537)&lt;=6),2,IF(AND(MONTH(C537)&gt;=7,MONTH(C537)&lt;=9),3,4))))</f>
        <v>2</v>
      </c>
      <c r="D538" s="36"/>
      <c r="E538" s="32" t="s">
        <v>37</v>
      </c>
      <c r="F538" s="30"/>
    </row>
    <row r="539" spans="1:6" ht="15.75" thickBot="1" x14ac:dyDescent="0.3">
      <c r="A539" s="48"/>
      <c r="B539" s="48"/>
      <c r="C539" s="48"/>
      <c r="D539" s="48"/>
      <c r="E539" s="48"/>
      <c r="F539" s="48"/>
    </row>
    <row r="540" spans="1:6" ht="15.75" thickBot="1" x14ac:dyDescent="0.3">
      <c r="A540" s="38" t="s">
        <v>38</v>
      </c>
      <c r="B540" s="38" t="s">
        <v>39</v>
      </c>
      <c r="C540" s="38" t="s">
        <v>40</v>
      </c>
      <c r="D540" s="38" t="s">
        <v>41</v>
      </c>
      <c r="E540" s="38" t="s">
        <v>42</v>
      </c>
      <c r="F540" s="38" t="s">
        <v>43</v>
      </c>
    </row>
    <row r="541" spans="1:6" x14ac:dyDescent="0.25">
      <c r="A541" s="39">
        <v>24111503</v>
      </c>
      <c r="B541" s="40" t="str">
        <f ca="1">IFERROR(INDEX(UNSPSCDes,MATCH(INDIRECT(ADDRESS(ROW(),COLUMN()-1,4)),UNSPSCCode,0)),"")</f>
        <v>Bolsas plásticas</v>
      </c>
      <c r="C541" s="39" t="s">
        <v>53</v>
      </c>
      <c r="D541" s="39">
        <v>100</v>
      </c>
      <c r="E541" s="42">
        <v>500</v>
      </c>
      <c r="F541" s="43">
        <f ca="1">INDIRECT(ADDRESS(ROW(),COLUMN()-2,4))*INDIRECT(ADDRESS(ROW(),COLUMN()-1,4))</f>
        <v>50000</v>
      </c>
    </row>
    <row r="542" spans="1:6" x14ac:dyDescent="0.25">
      <c r="A542" s="48"/>
      <c r="B542" s="48"/>
      <c r="C542" s="48"/>
      <c r="D542" s="48"/>
      <c r="E542" s="44" t="s">
        <v>45</v>
      </c>
      <c r="F542" s="45">
        <f ca="1">SUM(Table333[MONTO TOTAL ESTIMADO])</f>
        <v>50000</v>
      </c>
    </row>
    <row r="543" spans="1:6" ht="17.25" thickBot="1" x14ac:dyDescent="0.3">
      <c r="A543" s="28"/>
      <c r="B543" s="28"/>
      <c r="C543" s="28"/>
      <c r="D543" s="28"/>
      <c r="E543" s="28"/>
      <c r="F543" s="28"/>
    </row>
    <row r="544" spans="1:6" ht="23.25" thickBot="1" x14ac:dyDescent="0.3">
      <c r="A544" s="29" t="s">
        <v>18</v>
      </c>
      <c r="B544" s="29" t="s">
        <v>19</v>
      </c>
      <c r="C544" s="29" t="s">
        <v>20</v>
      </c>
      <c r="D544" s="29" t="s">
        <v>21</v>
      </c>
      <c r="E544" s="29" t="s">
        <v>22</v>
      </c>
      <c r="F544" s="29" t="s">
        <v>23</v>
      </c>
    </row>
    <row r="545" spans="1:6" ht="15.75" thickBot="1" x14ac:dyDescent="0.3">
      <c r="A545" s="30" t="s">
        <v>81</v>
      </c>
      <c r="B545" s="30" t="s">
        <v>60</v>
      </c>
      <c r="C545" s="30" t="s">
        <v>26</v>
      </c>
      <c r="D545" s="30" t="s">
        <v>47</v>
      </c>
      <c r="E545" s="30" t="s">
        <v>48</v>
      </c>
      <c r="F545" s="30"/>
    </row>
    <row r="546" spans="1:6" ht="15.75" thickBot="1" x14ac:dyDescent="0.3">
      <c r="A546" s="31" t="s">
        <v>29</v>
      </c>
      <c r="B546" s="32" t="s">
        <v>30</v>
      </c>
      <c r="C546" s="46">
        <v>45855</v>
      </c>
      <c r="D546" s="31" t="s">
        <v>31</v>
      </c>
      <c r="E546" s="32" t="s">
        <v>32</v>
      </c>
      <c r="F546" s="30"/>
    </row>
    <row r="547" spans="1:6" ht="15.75" thickBot="1" x14ac:dyDescent="0.3">
      <c r="A547" s="36"/>
      <c r="B547" s="32" t="s">
        <v>33</v>
      </c>
      <c r="C547" s="47">
        <f>IF(C546="","",IF(AND(MONTH(C546)&gt;=1,MONTH(C546)&lt;=3),1,IF(AND(MONTH(C546)&gt;=4,MONTH(C546)&lt;=6),2,IF(AND(MONTH(C546)&gt;=7,MONTH(C546)&lt;=9),3,4))))</f>
        <v>3</v>
      </c>
      <c r="D547" s="36"/>
      <c r="E547" s="32" t="s">
        <v>34</v>
      </c>
      <c r="F547" s="30"/>
    </row>
    <row r="548" spans="1:6" ht="15.75" thickBot="1" x14ac:dyDescent="0.3">
      <c r="A548" s="36"/>
      <c r="B548" s="32" t="s">
        <v>35</v>
      </c>
      <c r="C548" s="46">
        <v>45856</v>
      </c>
      <c r="D548" s="36"/>
      <c r="E548" s="32" t="s">
        <v>36</v>
      </c>
      <c r="F548" s="30"/>
    </row>
    <row r="549" spans="1:6" ht="15.75" thickBot="1" x14ac:dyDescent="0.3">
      <c r="A549" s="36"/>
      <c r="B549" s="32" t="s">
        <v>33</v>
      </c>
      <c r="C549" s="47">
        <f>IF(C548="","",IF(AND(MONTH(C548)&gt;=1,MONTH(C548)&lt;=3),1,IF(AND(MONTH(C548)&gt;=4,MONTH(C548)&lt;=6),2,IF(AND(MONTH(C548)&gt;=7,MONTH(C548)&lt;=9),3,4))))</f>
        <v>3</v>
      </c>
      <c r="D549" s="36"/>
      <c r="E549" s="32" t="s">
        <v>37</v>
      </c>
      <c r="F549" s="30"/>
    </row>
    <row r="550" spans="1:6" ht="15.75" thickBot="1" x14ac:dyDescent="0.3">
      <c r="A550" s="48"/>
      <c r="B550" s="48"/>
      <c r="C550" s="48"/>
      <c r="D550" s="48"/>
      <c r="E550" s="48"/>
      <c r="F550" s="48"/>
    </row>
    <row r="551" spans="1:6" ht="15.75" thickBot="1" x14ac:dyDescent="0.3">
      <c r="A551" s="38" t="s">
        <v>38</v>
      </c>
      <c r="B551" s="38" t="s">
        <v>39</v>
      </c>
      <c r="C551" s="38" t="s">
        <v>40</v>
      </c>
      <c r="D551" s="38" t="s">
        <v>41</v>
      </c>
      <c r="E551" s="38" t="s">
        <v>42</v>
      </c>
      <c r="F551" s="38" t="s">
        <v>43</v>
      </c>
    </row>
    <row r="552" spans="1:6" x14ac:dyDescent="0.25">
      <c r="A552" s="39">
        <v>45111616</v>
      </c>
      <c r="B552" s="40" t="str">
        <f ca="1">IFERROR(INDEX(UNSPSCDes,MATCH(INDIRECT(ADDRESS(ROW(),COLUMN()-1,4)),UNSPSCCode,0)),"")</f>
        <v>Proyectores de video</v>
      </c>
      <c r="C552" s="39" t="s">
        <v>44</v>
      </c>
      <c r="D552" s="39">
        <v>1</v>
      </c>
      <c r="E552" s="42">
        <v>50000</v>
      </c>
      <c r="F552" s="43">
        <f ca="1">INDIRECT(ADDRESS(ROW(),COLUMN()-2,4))*INDIRECT(ADDRESS(ROW(),COLUMN()-1,4))</f>
        <v>50000</v>
      </c>
    </row>
    <row r="553" spans="1:6" x14ac:dyDescent="0.25">
      <c r="A553" s="48"/>
      <c r="B553" s="48"/>
      <c r="C553" s="48"/>
      <c r="D553" s="48"/>
      <c r="E553" s="44" t="s">
        <v>45</v>
      </c>
      <c r="F553" s="45">
        <f ca="1">SUM(Table334[MONTO TOTAL ESTIMADO])</f>
        <v>50000</v>
      </c>
    </row>
    <row r="554" spans="1:6" ht="17.25" thickBot="1" x14ac:dyDescent="0.3">
      <c r="A554" s="28"/>
      <c r="B554" s="28"/>
      <c r="C554" s="28"/>
      <c r="D554" s="28"/>
      <c r="E554" s="28"/>
      <c r="F554" s="28"/>
    </row>
    <row r="555" spans="1:6" ht="23.25" thickBot="1" x14ac:dyDescent="0.3">
      <c r="A555" s="29" t="s">
        <v>18</v>
      </c>
      <c r="B555" s="29" t="s">
        <v>19</v>
      </c>
      <c r="C555" s="29" t="s">
        <v>20</v>
      </c>
      <c r="D555" s="29" t="s">
        <v>21</v>
      </c>
      <c r="E555" s="29" t="s">
        <v>22</v>
      </c>
      <c r="F555" s="29" t="s">
        <v>23</v>
      </c>
    </row>
    <row r="556" spans="1:6" ht="15.75" thickBot="1" x14ac:dyDescent="0.3">
      <c r="A556" s="30" t="s">
        <v>82</v>
      </c>
      <c r="B556" s="30" t="s">
        <v>60</v>
      </c>
      <c r="C556" s="30" t="s">
        <v>26</v>
      </c>
      <c r="D556" s="30" t="s">
        <v>47</v>
      </c>
      <c r="E556" s="30" t="s">
        <v>28</v>
      </c>
      <c r="F556" s="30"/>
    </row>
    <row r="557" spans="1:6" ht="15.75" thickBot="1" x14ac:dyDescent="0.3">
      <c r="A557" s="31" t="s">
        <v>29</v>
      </c>
      <c r="B557" s="32" t="s">
        <v>30</v>
      </c>
      <c r="C557" s="46">
        <v>45860</v>
      </c>
      <c r="D557" s="31" t="s">
        <v>31</v>
      </c>
      <c r="E557" s="32" t="s">
        <v>32</v>
      </c>
      <c r="F557" s="30"/>
    </row>
    <row r="558" spans="1:6" ht="15.75" thickBot="1" x14ac:dyDescent="0.3">
      <c r="A558" s="36"/>
      <c r="B558" s="32" t="s">
        <v>33</v>
      </c>
      <c r="C558" s="47">
        <f>IF(C557="","",IF(AND(MONTH(C557)&gt;=1,MONTH(C557)&lt;=3),1,IF(AND(MONTH(C557)&gt;=4,MONTH(C557)&lt;=6),2,IF(AND(MONTH(C557)&gt;=7,MONTH(C557)&lt;=9),3,4))))</f>
        <v>3</v>
      </c>
      <c r="D558" s="36"/>
      <c r="E558" s="32" t="s">
        <v>34</v>
      </c>
      <c r="F558" s="30"/>
    </row>
    <row r="559" spans="1:6" ht="15.75" thickBot="1" x14ac:dyDescent="0.3">
      <c r="A559" s="36"/>
      <c r="B559" s="32" t="s">
        <v>35</v>
      </c>
      <c r="C559" s="46">
        <v>45861</v>
      </c>
      <c r="D559" s="36"/>
      <c r="E559" s="32" t="s">
        <v>36</v>
      </c>
      <c r="F559" s="30"/>
    </row>
    <row r="560" spans="1:6" ht="15.75" thickBot="1" x14ac:dyDescent="0.3">
      <c r="A560" s="36"/>
      <c r="B560" s="32" t="s">
        <v>33</v>
      </c>
      <c r="C560" s="47">
        <f>IF(C559="","",IF(AND(MONTH(C559)&gt;=1,MONTH(C559)&lt;=3),1,IF(AND(MONTH(C559)&gt;=4,MONTH(C559)&lt;=6),2,IF(AND(MONTH(C559)&gt;=7,MONTH(C559)&lt;=9),3,4))))</f>
        <v>3</v>
      </c>
      <c r="D560" s="36"/>
      <c r="E560" s="32" t="s">
        <v>37</v>
      </c>
      <c r="F560" s="30"/>
    </row>
    <row r="561" spans="1:6" ht="15.75" thickBot="1" x14ac:dyDescent="0.3">
      <c r="A561" s="48"/>
      <c r="B561" s="48"/>
      <c r="C561" s="48"/>
      <c r="D561" s="48"/>
      <c r="E561" s="48"/>
      <c r="F561" s="48"/>
    </row>
    <row r="562" spans="1:6" ht="15.75" thickBot="1" x14ac:dyDescent="0.3">
      <c r="A562" s="38" t="s">
        <v>38</v>
      </c>
      <c r="B562" s="38" t="s">
        <v>39</v>
      </c>
      <c r="C562" s="38" t="s">
        <v>40</v>
      </c>
      <c r="D562" s="38" t="s">
        <v>41</v>
      </c>
      <c r="E562" s="38" t="s">
        <v>42</v>
      </c>
      <c r="F562" s="38" t="s">
        <v>43</v>
      </c>
    </row>
    <row r="563" spans="1:6" x14ac:dyDescent="0.25">
      <c r="A563" s="39">
        <v>55101506</v>
      </c>
      <c r="B563" s="40" t="str">
        <f ca="1">IFERROR(INDEX(UNSPSCDes,MATCH(INDIRECT(ADDRESS(ROW(),COLUMN()-1,4)),UNSPSCCode,0)),"")</f>
        <v>Revistas</v>
      </c>
      <c r="C563" s="39" t="s">
        <v>44</v>
      </c>
      <c r="D563" s="39">
        <v>100</v>
      </c>
      <c r="E563" s="42">
        <v>1000</v>
      </c>
      <c r="F563" s="43">
        <f ca="1">INDIRECT(ADDRESS(ROW(),COLUMN()-2,4))*INDIRECT(ADDRESS(ROW(),COLUMN()-1,4))</f>
        <v>100000</v>
      </c>
    </row>
    <row r="564" spans="1:6" x14ac:dyDescent="0.25">
      <c r="A564" s="48"/>
      <c r="B564" s="48"/>
      <c r="C564" s="48"/>
      <c r="D564" s="48"/>
      <c r="E564" s="44" t="s">
        <v>45</v>
      </c>
      <c r="F564" s="45">
        <f ca="1">SUM(Table335[MONTO TOTAL ESTIMADO])</f>
        <v>100000</v>
      </c>
    </row>
    <row r="565" spans="1:6" ht="17.25" thickBot="1" x14ac:dyDescent="0.3">
      <c r="A565" s="28"/>
      <c r="B565" s="28"/>
      <c r="C565" s="28"/>
      <c r="D565" s="28"/>
      <c r="E565" s="28"/>
      <c r="F565" s="28"/>
    </row>
    <row r="566" spans="1:6" ht="23.25" thickBot="1" x14ac:dyDescent="0.3">
      <c r="A566" s="29" t="s">
        <v>18</v>
      </c>
      <c r="B566" s="29" t="s">
        <v>19</v>
      </c>
      <c r="C566" s="29" t="s">
        <v>20</v>
      </c>
      <c r="D566" s="29" t="s">
        <v>21</v>
      </c>
      <c r="E566" s="29" t="s">
        <v>22</v>
      </c>
      <c r="F566" s="29" t="s">
        <v>23</v>
      </c>
    </row>
    <row r="567" spans="1:6" ht="15.75" thickBot="1" x14ac:dyDescent="0.3">
      <c r="A567" s="30" t="s">
        <v>83</v>
      </c>
      <c r="B567" s="30" t="s">
        <v>84</v>
      </c>
      <c r="C567" s="30" t="s">
        <v>50</v>
      </c>
      <c r="D567" s="30" t="s">
        <v>47</v>
      </c>
      <c r="E567" s="30" t="s">
        <v>48</v>
      </c>
      <c r="F567" s="30"/>
    </row>
    <row r="568" spans="1:6" ht="15.75" thickBot="1" x14ac:dyDescent="0.3">
      <c r="A568" s="31" t="s">
        <v>29</v>
      </c>
      <c r="B568" s="32" t="s">
        <v>30</v>
      </c>
      <c r="C568" s="46">
        <v>45712</v>
      </c>
      <c r="D568" s="31" t="s">
        <v>31</v>
      </c>
      <c r="E568" s="32" t="s">
        <v>32</v>
      </c>
      <c r="F568" s="30"/>
    </row>
    <row r="569" spans="1:6" ht="15.75" thickBot="1" x14ac:dyDescent="0.3">
      <c r="A569" s="36"/>
      <c r="B569" s="32" t="s">
        <v>33</v>
      </c>
      <c r="C569" s="47">
        <f>IF(C568="","",IF(AND(MONTH(C568)&gt;=1,MONTH(C568)&lt;=3),1,IF(AND(MONTH(C568)&gt;=4,MONTH(C568)&lt;=6),2,IF(AND(MONTH(C568)&gt;=7,MONTH(C568)&lt;=9),3,4))))</f>
        <v>1</v>
      </c>
      <c r="D569" s="36"/>
      <c r="E569" s="32" t="s">
        <v>34</v>
      </c>
      <c r="F569" s="30"/>
    </row>
    <row r="570" spans="1:6" ht="15.75" thickBot="1" x14ac:dyDescent="0.3">
      <c r="A570" s="36"/>
      <c r="B570" s="32" t="s">
        <v>35</v>
      </c>
      <c r="C570" s="46">
        <v>45713</v>
      </c>
      <c r="D570" s="36"/>
      <c r="E570" s="32" t="s">
        <v>36</v>
      </c>
      <c r="F570" s="30"/>
    </row>
    <row r="571" spans="1:6" ht="15.75" thickBot="1" x14ac:dyDescent="0.3">
      <c r="A571" s="36"/>
      <c r="B571" s="32" t="s">
        <v>33</v>
      </c>
      <c r="C571" s="47">
        <f>IF(C570="","",IF(AND(MONTH(C570)&gt;=1,MONTH(C570)&lt;=3),1,IF(AND(MONTH(C570)&gt;=4,MONTH(C570)&lt;=6),2,IF(AND(MONTH(C570)&gt;=7,MONTH(C570)&lt;=9),3,4))))</f>
        <v>1</v>
      </c>
      <c r="D571" s="36"/>
      <c r="E571" s="32" t="s">
        <v>37</v>
      </c>
      <c r="F571" s="30"/>
    </row>
    <row r="572" spans="1:6" ht="15.75" thickBot="1" x14ac:dyDescent="0.3">
      <c r="A572" s="48"/>
      <c r="B572" s="48"/>
      <c r="C572" s="48"/>
      <c r="D572" s="48"/>
      <c r="E572" s="48"/>
      <c r="F572" s="48"/>
    </row>
    <row r="573" spans="1:6" ht="15.75" thickBot="1" x14ac:dyDescent="0.3">
      <c r="A573" s="38" t="s">
        <v>38</v>
      </c>
      <c r="B573" s="38" t="s">
        <v>39</v>
      </c>
      <c r="C573" s="38" t="s">
        <v>40</v>
      </c>
      <c r="D573" s="38" t="s">
        <v>41</v>
      </c>
      <c r="E573" s="38" t="s">
        <v>42</v>
      </c>
      <c r="F573" s="38" t="s">
        <v>43</v>
      </c>
    </row>
    <row r="574" spans="1:6" x14ac:dyDescent="0.25">
      <c r="A574" s="39">
        <v>90101802</v>
      </c>
      <c r="B574" s="40" t="str">
        <f ca="1">IFERROR(INDEX(UNSPSCDes,MATCH(INDIRECT(ADDRESS(ROW(),COLUMN()-1,4)),UNSPSCCode,0)),"")</f>
        <v>Servicios de comidas a domicilio</v>
      </c>
      <c r="C574" s="39" t="s">
        <v>44</v>
      </c>
      <c r="D574" s="39">
        <v>1</v>
      </c>
      <c r="E574" s="42">
        <v>200000</v>
      </c>
      <c r="F574" s="43">
        <f ca="1">INDIRECT(ADDRESS(ROW(),COLUMN()-2,4))*INDIRECT(ADDRESS(ROW(),COLUMN()-1,4))</f>
        <v>200000</v>
      </c>
    </row>
    <row r="575" spans="1:6" x14ac:dyDescent="0.25">
      <c r="A575" s="48"/>
      <c r="B575" s="48"/>
      <c r="C575" s="48"/>
      <c r="D575" s="48"/>
      <c r="E575" s="44" t="s">
        <v>45</v>
      </c>
      <c r="F575" s="45">
        <f ca="1">SUM(Table336[MONTO TOTAL ESTIMADO])</f>
        <v>200000</v>
      </c>
    </row>
    <row r="576" spans="1:6" ht="17.25" thickBot="1" x14ac:dyDescent="0.3">
      <c r="A576" s="28"/>
      <c r="B576" s="28"/>
      <c r="C576" s="28"/>
      <c r="D576" s="28"/>
      <c r="E576" s="28"/>
      <c r="F576" s="28"/>
    </row>
    <row r="577" spans="1:6" ht="23.25" thickBot="1" x14ac:dyDescent="0.3">
      <c r="A577" s="29" t="s">
        <v>18</v>
      </c>
      <c r="B577" s="29" t="s">
        <v>19</v>
      </c>
      <c r="C577" s="29" t="s">
        <v>20</v>
      </c>
      <c r="D577" s="29" t="s">
        <v>21</v>
      </c>
      <c r="E577" s="29" t="s">
        <v>22</v>
      </c>
      <c r="F577" s="29" t="s">
        <v>23</v>
      </c>
    </row>
    <row r="578" spans="1:6" ht="15.75" thickBot="1" x14ac:dyDescent="0.3">
      <c r="A578" s="30" t="s">
        <v>83</v>
      </c>
      <c r="B578" s="30" t="s">
        <v>60</v>
      </c>
      <c r="C578" s="30" t="s">
        <v>50</v>
      </c>
      <c r="D578" s="30" t="s">
        <v>47</v>
      </c>
      <c r="E578" s="30" t="s">
        <v>28</v>
      </c>
      <c r="F578" s="30"/>
    </row>
    <row r="579" spans="1:6" ht="15.75" thickBot="1" x14ac:dyDescent="0.3">
      <c r="A579" s="31" t="s">
        <v>29</v>
      </c>
      <c r="B579" s="32" t="s">
        <v>30</v>
      </c>
      <c r="C579" s="46">
        <v>45789</v>
      </c>
      <c r="D579" s="31" t="s">
        <v>31</v>
      </c>
      <c r="E579" s="32" t="s">
        <v>32</v>
      </c>
      <c r="F579" s="30"/>
    </row>
    <row r="580" spans="1:6" ht="15.75" thickBot="1" x14ac:dyDescent="0.3">
      <c r="A580" s="36"/>
      <c r="B580" s="32" t="s">
        <v>33</v>
      </c>
      <c r="C580" s="47">
        <f>IF(C579="","",IF(AND(MONTH(C579)&gt;=1,MONTH(C579)&lt;=3),1,IF(AND(MONTH(C579)&gt;=4,MONTH(C579)&lt;=6),2,IF(AND(MONTH(C579)&gt;=7,MONTH(C579)&lt;=9),3,4))))</f>
        <v>2</v>
      </c>
      <c r="D580" s="36"/>
      <c r="E580" s="32" t="s">
        <v>34</v>
      </c>
      <c r="F580" s="30"/>
    </row>
    <row r="581" spans="1:6" ht="15.75" thickBot="1" x14ac:dyDescent="0.3">
      <c r="A581" s="36"/>
      <c r="B581" s="32" t="s">
        <v>35</v>
      </c>
      <c r="C581" s="46">
        <v>45790</v>
      </c>
      <c r="D581" s="36"/>
      <c r="E581" s="32" t="s">
        <v>36</v>
      </c>
      <c r="F581" s="30"/>
    </row>
    <row r="582" spans="1:6" ht="15.75" thickBot="1" x14ac:dyDescent="0.3">
      <c r="A582" s="36"/>
      <c r="B582" s="32" t="s">
        <v>33</v>
      </c>
      <c r="C582" s="47">
        <f>IF(C581="","",IF(AND(MONTH(C581)&gt;=1,MONTH(C581)&lt;=3),1,IF(AND(MONTH(C581)&gt;=4,MONTH(C581)&lt;=6),2,IF(AND(MONTH(C581)&gt;=7,MONTH(C581)&lt;=9),3,4))))</f>
        <v>2</v>
      </c>
      <c r="D582" s="36"/>
      <c r="E582" s="32" t="s">
        <v>37</v>
      </c>
      <c r="F582" s="30"/>
    </row>
    <row r="583" spans="1:6" ht="15.75" thickBot="1" x14ac:dyDescent="0.3">
      <c r="A583" s="48"/>
      <c r="B583" s="48"/>
      <c r="C583" s="48"/>
      <c r="D583" s="48"/>
      <c r="E583" s="48"/>
      <c r="F583" s="48"/>
    </row>
    <row r="584" spans="1:6" ht="15.75" thickBot="1" x14ac:dyDescent="0.3">
      <c r="A584" s="38" t="s">
        <v>38</v>
      </c>
      <c r="B584" s="38" t="s">
        <v>39</v>
      </c>
      <c r="C584" s="38" t="s">
        <v>40</v>
      </c>
      <c r="D584" s="38" t="s">
        <v>41</v>
      </c>
      <c r="E584" s="38" t="s">
        <v>42</v>
      </c>
      <c r="F584" s="38" t="s">
        <v>43</v>
      </c>
    </row>
    <row r="585" spans="1:6" x14ac:dyDescent="0.25">
      <c r="A585" s="39">
        <v>90101802</v>
      </c>
      <c r="B585" s="40" t="str">
        <f ca="1">IFERROR(INDEX(UNSPSCDes,MATCH(INDIRECT(ADDRESS(ROW(),COLUMN()-1,4)),UNSPSCCode,0)),"")</f>
        <v>Servicios de comidas a domicilio</v>
      </c>
      <c r="C585" s="39" t="s">
        <v>44</v>
      </c>
      <c r="D585" s="39">
        <v>1</v>
      </c>
      <c r="E585" s="42">
        <v>200000</v>
      </c>
      <c r="F585" s="43">
        <f ca="1">INDIRECT(ADDRESS(ROW(),COLUMN()-2,4))*INDIRECT(ADDRESS(ROW(),COLUMN()-1,4))</f>
        <v>200000</v>
      </c>
    </row>
    <row r="586" spans="1:6" x14ac:dyDescent="0.25">
      <c r="A586" s="48"/>
      <c r="B586" s="48"/>
      <c r="C586" s="48"/>
      <c r="D586" s="48"/>
      <c r="E586" s="44" t="s">
        <v>45</v>
      </c>
      <c r="F586" s="45">
        <f ca="1">SUM(Table337[MONTO TOTAL ESTIMADO])</f>
        <v>200000</v>
      </c>
    </row>
    <row r="587" spans="1:6" ht="17.25" thickBot="1" x14ac:dyDescent="0.3">
      <c r="A587" s="28"/>
      <c r="B587" s="28"/>
      <c r="C587" s="28"/>
      <c r="D587" s="28"/>
      <c r="E587" s="28"/>
      <c r="F587" s="28"/>
    </row>
    <row r="588" spans="1:6" ht="23.25" thickBot="1" x14ac:dyDescent="0.3">
      <c r="A588" s="29" t="s">
        <v>18</v>
      </c>
      <c r="B588" s="29" t="s">
        <v>19</v>
      </c>
      <c r="C588" s="29" t="s">
        <v>20</v>
      </c>
      <c r="D588" s="29" t="s">
        <v>21</v>
      </c>
      <c r="E588" s="29" t="s">
        <v>22</v>
      </c>
      <c r="F588" s="29" t="s">
        <v>23</v>
      </c>
    </row>
    <row r="589" spans="1:6" ht="15.75" thickBot="1" x14ac:dyDescent="0.3">
      <c r="A589" s="30" t="s">
        <v>83</v>
      </c>
      <c r="B589" s="30" t="s">
        <v>60</v>
      </c>
      <c r="C589" s="30" t="s">
        <v>50</v>
      </c>
      <c r="D589" s="30" t="s">
        <v>47</v>
      </c>
      <c r="E589" s="30" t="s">
        <v>28</v>
      </c>
      <c r="F589" s="30"/>
    </row>
    <row r="590" spans="1:6" ht="15.75" thickBot="1" x14ac:dyDescent="0.3">
      <c r="A590" s="31" t="s">
        <v>29</v>
      </c>
      <c r="B590" s="32" t="s">
        <v>30</v>
      </c>
      <c r="C590" s="46">
        <v>45936</v>
      </c>
      <c r="D590" s="31" t="s">
        <v>31</v>
      </c>
      <c r="E590" s="32" t="s">
        <v>32</v>
      </c>
      <c r="F590" s="30"/>
    </row>
    <row r="591" spans="1:6" ht="15.75" thickBot="1" x14ac:dyDescent="0.3">
      <c r="A591" s="36"/>
      <c r="B591" s="32" t="s">
        <v>33</v>
      </c>
      <c r="C591" s="47">
        <f>IF(C590="","",IF(AND(MONTH(C590)&gt;=1,MONTH(C590)&lt;=3),1,IF(AND(MONTH(C590)&gt;=4,MONTH(C590)&lt;=6),2,IF(AND(MONTH(C590)&gt;=7,MONTH(C590)&lt;=9),3,4))))</f>
        <v>4</v>
      </c>
      <c r="D591" s="36"/>
      <c r="E591" s="32" t="s">
        <v>34</v>
      </c>
      <c r="F591" s="30"/>
    </row>
    <row r="592" spans="1:6" ht="15.75" thickBot="1" x14ac:dyDescent="0.3">
      <c r="A592" s="36"/>
      <c r="B592" s="32" t="s">
        <v>35</v>
      </c>
      <c r="C592" s="46">
        <v>45937</v>
      </c>
      <c r="D592" s="36"/>
      <c r="E592" s="32" t="s">
        <v>36</v>
      </c>
      <c r="F592" s="30"/>
    </row>
    <row r="593" spans="1:6" ht="15.75" thickBot="1" x14ac:dyDescent="0.3">
      <c r="A593" s="36"/>
      <c r="B593" s="32" t="s">
        <v>33</v>
      </c>
      <c r="C593" s="47">
        <f>IF(C592="","",IF(AND(MONTH(C592)&gt;=1,MONTH(C592)&lt;=3),1,IF(AND(MONTH(C592)&gt;=4,MONTH(C592)&lt;=6),2,IF(AND(MONTH(C592)&gt;=7,MONTH(C592)&lt;=9),3,4))))</f>
        <v>4</v>
      </c>
      <c r="D593" s="36"/>
      <c r="E593" s="32" t="s">
        <v>37</v>
      </c>
      <c r="F593" s="30"/>
    </row>
    <row r="594" spans="1:6" ht="15.75" thickBot="1" x14ac:dyDescent="0.3">
      <c r="A594" s="48"/>
      <c r="B594" s="48"/>
      <c r="C594" s="48"/>
      <c r="D594" s="48"/>
      <c r="E594" s="48"/>
      <c r="F594" s="48"/>
    </row>
    <row r="595" spans="1:6" ht="15.75" thickBot="1" x14ac:dyDescent="0.3">
      <c r="A595" s="38" t="s">
        <v>38</v>
      </c>
      <c r="B595" s="38" t="s">
        <v>39</v>
      </c>
      <c r="C595" s="38" t="s">
        <v>40</v>
      </c>
      <c r="D595" s="38" t="s">
        <v>41</v>
      </c>
      <c r="E595" s="38" t="s">
        <v>42</v>
      </c>
      <c r="F595" s="38" t="s">
        <v>43</v>
      </c>
    </row>
    <row r="596" spans="1:6" x14ac:dyDescent="0.25">
      <c r="A596" s="39">
        <v>90101802</v>
      </c>
      <c r="B596" s="40" t="str">
        <f ca="1">IFERROR(INDEX(UNSPSCDes,MATCH(INDIRECT(ADDRESS(ROW(),COLUMN()-1,4)),UNSPSCCode,0)),"")</f>
        <v>Servicios de comidas a domicilio</v>
      </c>
      <c r="C596" s="39" t="s">
        <v>44</v>
      </c>
      <c r="D596" s="39">
        <v>1</v>
      </c>
      <c r="E596" s="42">
        <v>200000</v>
      </c>
      <c r="F596" s="43">
        <f ca="1">INDIRECT(ADDRESS(ROW(),COLUMN()-2,4))*INDIRECT(ADDRESS(ROW(),COLUMN()-1,4))</f>
        <v>200000</v>
      </c>
    </row>
    <row r="597" spans="1:6" x14ac:dyDescent="0.25">
      <c r="A597" s="48"/>
      <c r="B597" s="48"/>
      <c r="C597" s="48"/>
      <c r="D597" s="48"/>
      <c r="E597" s="44" t="s">
        <v>45</v>
      </c>
      <c r="F597" s="45">
        <f ca="1">SUM(Table338[MONTO TOTAL ESTIMADO])</f>
        <v>200000</v>
      </c>
    </row>
    <row r="598" spans="1:6" ht="17.25" thickBot="1" x14ac:dyDescent="0.3">
      <c r="A598" s="28"/>
      <c r="B598" s="28"/>
      <c r="C598" s="28"/>
      <c r="D598" s="28"/>
      <c r="E598" s="28"/>
      <c r="F598" s="28"/>
    </row>
    <row r="599" spans="1:6" ht="23.25" thickBot="1" x14ac:dyDescent="0.3">
      <c r="A599" s="29" t="s">
        <v>18</v>
      </c>
      <c r="B599" s="29" t="s">
        <v>19</v>
      </c>
      <c r="C599" s="29" t="s">
        <v>20</v>
      </c>
      <c r="D599" s="29" t="s">
        <v>21</v>
      </c>
      <c r="E599" s="29" t="s">
        <v>22</v>
      </c>
      <c r="F599" s="29" t="s">
        <v>23</v>
      </c>
    </row>
    <row r="600" spans="1:6" ht="15.75" thickBot="1" x14ac:dyDescent="0.3">
      <c r="A600" s="30" t="s">
        <v>85</v>
      </c>
      <c r="B600" s="30" t="s">
        <v>60</v>
      </c>
      <c r="C600" s="30" t="s">
        <v>50</v>
      </c>
      <c r="D600" s="30" t="s">
        <v>27</v>
      </c>
      <c r="E600" s="30" t="s">
        <v>28</v>
      </c>
      <c r="F600" s="30"/>
    </row>
    <row r="601" spans="1:6" ht="15.75" thickBot="1" x14ac:dyDescent="0.3">
      <c r="A601" s="31" t="s">
        <v>29</v>
      </c>
      <c r="B601" s="32" t="s">
        <v>30</v>
      </c>
      <c r="C601" s="46">
        <v>45743</v>
      </c>
      <c r="D601" s="31" t="s">
        <v>31</v>
      </c>
      <c r="E601" s="32" t="s">
        <v>32</v>
      </c>
      <c r="F601" s="30"/>
    </row>
    <row r="602" spans="1:6" ht="15.75" thickBot="1" x14ac:dyDescent="0.3">
      <c r="A602" s="36"/>
      <c r="B602" s="32" t="s">
        <v>33</v>
      </c>
      <c r="C602" s="47">
        <f>IF(C601="","",IF(AND(MONTH(C601)&gt;=1,MONTH(C601)&lt;=3),1,IF(AND(MONTH(C601)&gt;=4,MONTH(C601)&lt;=6),2,IF(AND(MONTH(C601)&gt;=7,MONTH(C601)&lt;=9),3,4))))</f>
        <v>1</v>
      </c>
      <c r="D602" s="36"/>
      <c r="E602" s="32" t="s">
        <v>34</v>
      </c>
      <c r="F602" s="30"/>
    </row>
    <row r="603" spans="1:6" ht="15.75" thickBot="1" x14ac:dyDescent="0.3">
      <c r="A603" s="36"/>
      <c r="B603" s="32" t="s">
        <v>35</v>
      </c>
      <c r="C603" s="46">
        <v>45744</v>
      </c>
      <c r="D603" s="36"/>
      <c r="E603" s="32" t="s">
        <v>36</v>
      </c>
      <c r="F603" s="30"/>
    </row>
    <row r="604" spans="1:6" ht="15.75" thickBot="1" x14ac:dyDescent="0.3">
      <c r="A604" s="36"/>
      <c r="B604" s="32" t="s">
        <v>33</v>
      </c>
      <c r="C604" s="47">
        <f>IF(C603="","",IF(AND(MONTH(C603)&gt;=1,MONTH(C603)&lt;=3),1,IF(AND(MONTH(C603)&gt;=4,MONTH(C603)&lt;=6),2,IF(AND(MONTH(C603)&gt;=7,MONTH(C603)&lt;=9),3,4))))</f>
        <v>1</v>
      </c>
      <c r="D604" s="36"/>
      <c r="E604" s="32" t="s">
        <v>37</v>
      </c>
      <c r="F604" s="30"/>
    </row>
    <row r="605" spans="1:6" ht="15.75" thickBot="1" x14ac:dyDescent="0.3">
      <c r="A605" s="48"/>
      <c r="B605" s="48"/>
      <c r="C605" s="48"/>
      <c r="D605" s="48"/>
      <c r="E605" s="48"/>
      <c r="F605" s="48"/>
    </row>
    <row r="606" spans="1:6" ht="15.75" thickBot="1" x14ac:dyDescent="0.3">
      <c r="A606" s="38" t="s">
        <v>38</v>
      </c>
      <c r="B606" s="38" t="s">
        <v>39</v>
      </c>
      <c r="C606" s="38" t="s">
        <v>40</v>
      </c>
      <c r="D606" s="38" t="s">
        <v>41</v>
      </c>
      <c r="E606" s="38" t="s">
        <v>42</v>
      </c>
      <c r="F606" s="38" t="s">
        <v>43</v>
      </c>
    </row>
    <row r="607" spans="1:6" x14ac:dyDescent="0.25">
      <c r="A607" s="39">
        <v>82121503</v>
      </c>
      <c r="B607" s="40" t="str">
        <f ca="1">IFERROR(INDEX(UNSPSCDes,MATCH(INDIRECT(ADDRESS(ROW(),COLUMN()-1,4)),UNSPSCCode,0)),"")</f>
        <v>Impresión digital</v>
      </c>
      <c r="C607" s="39" t="s">
        <v>44</v>
      </c>
      <c r="D607" s="39">
        <v>10</v>
      </c>
      <c r="E607" s="42">
        <v>30000</v>
      </c>
      <c r="F607" s="43">
        <f ca="1">INDIRECT(ADDRESS(ROW(),COLUMN()-2,4))*INDIRECT(ADDRESS(ROW(),COLUMN()-1,4))</f>
        <v>300000</v>
      </c>
    </row>
    <row r="608" spans="1:6" x14ac:dyDescent="0.25">
      <c r="A608" s="48"/>
      <c r="B608" s="48"/>
      <c r="C608" s="48"/>
      <c r="D608" s="48"/>
      <c r="E608" s="44" t="s">
        <v>45</v>
      </c>
      <c r="F608" s="45">
        <f ca="1">SUM(Table339[MONTO TOTAL ESTIMADO])</f>
        <v>300000</v>
      </c>
    </row>
    <row r="609" spans="1:6" ht="17.25" thickBot="1" x14ac:dyDescent="0.3">
      <c r="A609" s="28"/>
      <c r="B609" s="28"/>
      <c r="C609" s="28"/>
      <c r="D609" s="28"/>
      <c r="E609" s="28"/>
      <c r="F609" s="28"/>
    </row>
    <row r="610" spans="1:6" ht="23.25" thickBot="1" x14ac:dyDescent="0.3">
      <c r="A610" s="29" t="s">
        <v>18</v>
      </c>
      <c r="B610" s="29" t="s">
        <v>19</v>
      </c>
      <c r="C610" s="29" t="s">
        <v>20</v>
      </c>
      <c r="D610" s="29" t="s">
        <v>21</v>
      </c>
      <c r="E610" s="29" t="s">
        <v>22</v>
      </c>
      <c r="F610" s="29" t="s">
        <v>23</v>
      </c>
    </row>
    <row r="611" spans="1:6" ht="15.75" thickBot="1" x14ac:dyDescent="0.3">
      <c r="A611" s="30" t="s">
        <v>86</v>
      </c>
      <c r="B611" s="30" t="s">
        <v>60</v>
      </c>
      <c r="C611" s="30" t="s">
        <v>50</v>
      </c>
      <c r="D611" s="30" t="s">
        <v>27</v>
      </c>
      <c r="E611" s="30" t="s">
        <v>28</v>
      </c>
      <c r="F611" s="30"/>
    </row>
    <row r="612" spans="1:6" ht="15.75" thickBot="1" x14ac:dyDescent="0.3">
      <c r="A612" s="31" t="s">
        <v>29</v>
      </c>
      <c r="B612" s="32" t="s">
        <v>30</v>
      </c>
      <c r="C612" s="46">
        <v>45887</v>
      </c>
      <c r="D612" s="31" t="s">
        <v>31</v>
      </c>
      <c r="E612" s="32" t="s">
        <v>32</v>
      </c>
      <c r="F612" s="30"/>
    </row>
    <row r="613" spans="1:6" ht="15.75" thickBot="1" x14ac:dyDescent="0.3">
      <c r="A613" s="36"/>
      <c r="B613" s="32" t="s">
        <v>33</v>
      </c>
      <c r="C613" s="47">
        <f>IF(C612="","",IF(AND(MONTH(C612)&gt;=1,MONTH(C612)&lt;=3),1,IF(AND(MONTH(C612)&gt;=4,MONTH(C612)&lt;=6),2,IF(AND(MONTH(C612)&gt;=7,MONTH(C612)&lt;=9),3,4))))</f>
        <v>3</v>
      </c>
      <c r="D613" s="36"/>
      <c r="E613" s="32" t="s">
        <v>34</v>
      </c>
      <c r="F613" s="30"/>
    </row>
    <row r="614" spans="1:6" ht="15.75" thickBot="1" x14ac:dyDescent="0.3">
      <c r="A614" s="36"/>
      <c r="B614" s="32" t="s">
        <v>35</v>
      </c>
      <c r="C614" s="46">
        <v>45897</v>
      </c>
      <c r="D614" s="36"/>
      <c r="E614" s="32" t="s">
        <v>36</v>
      </c>
      <c r="F614" s="30"/>
    </row>
    <row r="615" spans="1:6" ht="15.75" thickBot="1" x14ac:dyDescent="0.3">
      <c r="A615" s="36"/>
      <c r="B615" s="32" t="s">
        <v>33</v>
      </c>
      <c r="C615" s="47">
        <f>IF(C614="","",IF(AND(MONTH(C614)&gt;=1,MONTH(C614)&lt;=3),1,IF(AND(MONTH(C614)&gt;=4,MONTH(C614)&lt;=6),2,IF(AND(MONTH(C614)&gt;=7,MONTH(C614)&lt;=9),3,4))))</f>
        <v>3</v>
      </c>
      <c r="D615" s="36"/>
      <c r="E615" s="32" t="s">
        <v>37</v>
      </c>
      <c r="F615" s="30"/>
    </row>
    <row r="616" spans="1:6" ht="15.75" thickBot="1" x14ac:dyDescent="0.3">
      <c r="A616" s="48"/>
      <c r="B616" s="48"/>
      <c r="C616" s="48"/>
      <c r="D616" s="48"/>
      <c r="E616" s="48"/>
      <c r="F616" s="48"/>
    </row>
    <row r="617" spans="1:6" ht="15.75" thickBot="1" x14ac:dyDescent="0.3">
      <c r="A617" s="38" t="s">
        <v>38</v>
      </c>
      <c r="B617" s="38" t="s">
        <v>39</v>
      </c>
      <c r="C617" s="38" t="s">
        <v>40</v>
      </c>
      <c r="D617" s="38" t="s">
        <v>41</v>
      </c>
      <c r="E617" s="38" t="s">
        <v>42</v>
      </c>
      <c r="F617" s="38" t="s">
        <v>43</v>
      </c>
    </row>
    <row r="618" spans="1:6" x14ac:dyDescent="0.25">
      <c r="A618" s="39">
        <v>81151703</v>
      </c>
      <c r="B618" s="40" t="str">
        <f ca="1">IFERROR(INDEX(UNSPSCDes,MATCH(INDIRECT(ADDRESS(ROW(),COLUMN()-1,4)),UNSPSCCode,0)),"")</f>
        <v>Estudios geológicos</v>
      </c>
      <c r="C618" s="39" t="s">
        <v>44</v>
      </c>
      <c r="D618" s="39">
        <v>1</v>
      </c>
      <c r="E618" s="42">
        <v>1000000</v>
      </c>
      <c r="F618" s="43">
        <f ca="1">INDIRECT(ADDRESS(ROW(),COLUMN()-2,4))*INDIRECT(ADDRESS(ROW(),COLUMN()-1,4))</f>
        <v>1000000</v>
      </c>
    </row>
    <row r="619" spans="1:6" x14ac:dyDescent="0.25">
      <c r="A619" s="48"/>
      <c r="B619" s="48"/>
      <c r="C619" s="48"/>
      <c r="D619" s="48"/>
      <c r="E619" s="44" t="s">
        <v>45</v>
      </c>
      <c r="F619" s="45">
        <f ca="1">SUM(Table340[MONTO TOTAL ESTIMADO])</f>
        <v>1000000</v>
      </c>
    </row>
    <row r="620" spans="1:6" ht="17.25" thickBot="1" x14ac:dyDescent="0.3">
      <c r="A620" s="28"/>
      <c r="B620" s="28"/>
      <c r="C620" s="28"/>
      <c r="D620" s="28"/>
      <c r="E620" s="28"/>
      <c r="F620" s="28"/>
    </row>
    <row r="621" spans="1:6" ht="23.25" thickBot="1" x14ac:dyDescent="0.3">
      <c r="A621" s="29" t="s">
        <v>18</v>
      </c>
      <c r="B621" s="29" t="s">
        <v>19</v>
      </c>
      <c r="C621" s="29" t="s">
        <v>20</v>
      </c>
      <c r="D621" s="29" t="s">
        <v>21</v>
      </c>
      <c r="E621" s="29" t="s">
        <v>22</v>
      </c>
      <c r="F621" s="29" t="s">
        <v>23</v>
      </c>
    </row>
    <row r="622" spans="1:6" ht="15.75" thickBot="1" x14ac:dyDescent="0.3">
      <c r="A622" s="30" t="s">
        <v>87</v>
      </c>
      <c r="B622" s="30" t="s">
        <v>60</v>
      </c>
      <c r="C622" s="30" t="s">
        <v>26</v>
      </c>
      <c r="D622" s="30" t="s">
        <v>47</v>
      </c>
      <c r="E622" s="30" t="s">
        <v>48</v>
      </c>
      <c r="F622" s="30"/>
    </row>
    <row r="623" spans="1:6" ht="15.75" thickBot="1" x14ac:dyDescent="0.3">
      <c r="A623" s="31" t="s">
        <v>29</v>
      </c>
      <c r="B623" s="32" t="s">
        <v>30</v>
      </c>
      <c r="C623" s="46">
        <v>45751</v>
      </c>
      <c r="D623" s="31" t="s">
        <v>31</v>
      </c>
      <c r="E623" s="32" t="s">
        <v>32</v>
      </c>
      <c r="F623" s="30"/>
    </row>
    <row r="624" spans="1:6" ht="15.75" thickBot="1" x14ac:dyDescent="0.3">
      <c r="A624" s="36"/>
      <c r="B624" s="32" t="s">
        <v>33</v>
      </c>
      <c r="C624" s="47">
        <f>IF(C623="","",IF(AND(MONTH(C623)&gt;=1,MONTH(C623)&lt;=3),1,IF(AND(MONTH(C623)&gt;=4,MONTH(C623)&lt;=6),2,IF(AND(MONTH(C623)&gt;=7,MONTH(C623)&lt;=9),3,4))))</f>
        <v>2</v>
      </c>
      <c r="D624" s="36"/>
      <c r="E624" s="32" t="s">
        <v>34</v>
      </c>
      <c r="F624" s="30"/>
    </row>
    <row r="625" spans="1:6" ht="15.75" thickBot="1" x14ac:dyDescent="0.3">
      <c r="A625" s="36"/>
      <c r="B625" s="32" t="s">
        <v>35</v>
      </c>
      <c r="C625" s="46">
        <v>45754</v>
      </c>
      <c r="D625" s="36"/>
      <c r="E625" s="32" t="s">
        <v>36</v>
      </c>
      <c r="F625" s="30"/>
    </row>
    <row r="626" spans="1:6" ht="15.75" thickBot="1" x14ac:dyDescent="0.3">
      <c r="A626" s="36"/>
      <c r="B626" s="32" t="s">
        <v>33</v>
      </c>
      <c r="C626" s="47">
        <f>IF(C625="","",IF(AND(MONTH(C625)&gt;=1,MONTH(C625)&lt;=3),1,IF(AND(MONTH(C625)&gt;=4,MONTH(C625)&lt;=6),2,IF(AND(MONTH(C625)&gt;=7,MONTH(C625)&lt;=9),3,4))))</f>
        <v>2</v>
      </c>
      <c r="D626" s="36"/>
      <c r="E626" s="32" t="s">
        <v>37</v>
      </c>
      <c r="F626" s="30"/>
    </row>
    <row r="627" spans="1:6" ht="15.75" thickBot="1" x14ac:dyDescent="0.3">
      <c r="A627" s="48"/>
      <c r="B627" s="48"/>
      <c r="C627" s="48"/>
      <c r="D627" s="48"/>
      <c r="E627" s="48"/>
      <c r="F627" s="48"/>
    </row>
    <row r="628" spans="1:6" ht="15.75" thickBot="1" x14ac:dyDescent="0.3">
      <c r="A628" s="38" t="s">
        <v>38</v>
      </c>
      <c r="B628" s="38" t="s">
        <v>39</v>
      </c>
      <c r="C628" s="38" t="s">
        <v>40</v>
      </c>
      <c r="D628" s="38" t="s">
        <v>41</v>
      </c>
      <c r="E628" s="38" t="s">
        <v>42</v>
      </c>
      <c r="F628" s="38" t="s">
        <v>43</v>
      </c>
    </row>
    <row r="629" spans="1:6" x14ac:dyDescent="0.25">
      <c r="A629" s="39">
        <v>43191504</v>
      </c>
      <c r="B629" s="40" t="str">
        <f ca="1">IFERROR(INDEX(UNSPSCDes,MATCH(INDIRECT(ADDRESS(ROW(),COLUMN()-1,4)),UNSPSCCode,0)),"")</f>
        <v>Teléfonos fijos</v>
      </c>
      <c r="C629" s="39" t="s">
        <v>44</v>
      </c>
      <c r="D629" s="39">
        <v>30</v>
      </c>
      <c r="E629" s="42">
        <v>5000</v>
      </c>
      <c r="F629" s="43">
        <f ca="1">INDIRECT(ADDRESS(ROW(),COLUMN()-2,4))*INDIRECT(ADDRESS(ROW(),COLUMN()-1,4))</f>
        <v>150000</v>
      </c>
    </row>
    <row r="630" spans="1:6" x14ac:dyDescent="0.25">
      <c r="A630" s="48"/>
      <c r="B630" s="48"/>
      <c r="C630" s="48"/>
      <c r="D630" s="48"/>
      <c r="E630" s="44" t="s">
        <v>45</v>
      </c>
      <c r="F630" s="45">
        <f ca="1">SUM(Table310[MONTO TOTAL ESTIMADO])</f>
        <v>150000</v>
      </c>
    </row>
    <row r="631" spans="1:6" ht="17.25" thickBot="1" x14ac:dyDescent="0.3">
      <c r="A631" s="28"/>
      <c r="B631" s="28"/>
      <c r="C631" s="28"/>
      <c r="D631" s="28"/>
      <c r="E631" s="28"/>
      <c r="F631" s="28"/>
    </row>
    <row r="632" spans="1:6" ht="23.25" thickBot="1" x14ac:dyDescent="0.3">
      <c r="A632" s="29" t="s">
        <v>18</v>
      </c>
      <c r="B632" s="29" t="s">
        <v>19</v>
      </c>
      <c r="C632" s="29" t="s">
        <v>20</v>
      </c>
      <c r="D632" s="29" t="s">
        <v>21</v>
      </c>
      <c r="E632" s="29" t="s">
        <v>22</v>
      </c>
      <c r="F632" s="29" t="s">
        <v>23</v>
      </c>
    </row>
    <row r="633" spans="1:6" ht="15.75" thickBot="1" x14ac:dyDescent="0.3">
      <c r="A633" s="30" t="s">
        <v>88</v>
      </c>
      <c r="B633" s="30" t="s">
        <v>60</v>
      </c>
      <c r="C633" s="30" t="s">
        <v>26</v>
      </c>
      <c r="D633" s="30" t="s">
        <v>27</v>
      </c>
      <c r="E633" s="30" t="s">
        <v>28</v>
      </c>
      <c r="F633" s="30"/>
    </row>
    <row r="634" spans="1:6" ht="15.75" thickBot="1" x14ac:dyDescent="0.3">
      <c r="A634" s="31" t="s">
        <v>29</v>
      </c>
      <c r="B634" s="32" t="s">
        <v>30</v>
      </c>
      <c r="C634" s="46">
        <v>45783</v>
      </c>
      <c r="D634" s="31" t="s">
        <v>31</v>
      </c>
      <c r="E634" s="32" t="s">
        <v>32</v>
      </c>
      <c r="F634" s="30"/>
    </row>
    <row r="635" spans="1:6" ht="15.75" thickBot="1" x14ac:dyDescent="0.3">
      <c r="A635" s="36"/>
      <c r="B635" s="32" t="s">
        <v>33</v>
      </c>
      <c r="C635" s="47">
        <f>IF(C634="","",IF(AND(MONTH(C634)&gt;=1,MONTH(C634)&lt;=3),1,IF(AND(MONTH(C634)&gt;=4,MONTH(C634)&lt;=6),2,IF(AND(MONTH(C634)&gt;=7,MONTH(C634)&lt;=9),3,4))))</f>
        <v>2</v>
      </c>
      <c r="D635" s="36"/>
      <c r="E635" s="32" t="s">
        <v>34</v>
      </c>
      <c r="F635" s="30"/>
    </row>
    <row r="636" spans="1:6" ht="15.75" thickBot="1" x14ac:dyDescent="0.3">
      <c r="A636" s="36"/>
      <c r="B636" s="32" t="s">
        <v>35</v>
      </c>
      <c r="C636" s="46">
        <v>45786</v>
      </c>
      <c r="D636" s="36"/>
      <c r="E636" s="32" t="s">
        <v>36</v>
      </c>
      <c r="F636" s="30"/>
    </row>
    <row r="637" spans="1:6" ht="15.75" thickBot="1" x14ac:dyDescent="0.3">
      <c r="A637" s="36"/>
      <c r="B637" s="32" t="s">
        <v>33</v>
      </c>
      <c r="C637" s="47">
        <f>IF(C636="","",IF(AND(MONTH(C636)&gt;=1,MONTH(C636)&lt;=3),1,IF(AND(MONTH(C636)&gt;=4,MONTH(C636)&lt;=6),2,IF(AND(MONTH(C636)&gt;=7,MONTH(C636)&lt;=9),3,4))))</f>
        <v>2</v>
      </c>
      <c r="D637" s="36"/>
      <c r="E637" s="32" t="s">
        <v>37</v>
      </c>
      <c r="F637" s="30"/>
    </row>
    <row r="638" spans="1:6" ht="15.75" thickBot="1" x14ac:dyDescent="0.3">
      <c r="A638" s="48"/>
      <c r="B638" s="48"/>
      <c r="C638" s="48"/>
      <c r="D638" s="48"/>
      <c r="E638" s="48"/>
      <c r="F638" s="48"/>
    </row>
    <row r="639" spans="1:6" ht="15.75" thickBot="1" x14ac:dyDescent="0.3">
      <c r="A639" s="38" t="s">
        <v>38</v>
      </c>
      <c r="B639" s="38" t="s">
        <v>39</v>
      </c>
      <c r="C639" s="38" t="s">
        <v>40</v>
      </c>
      <c r="D639" s="38" t="s">
        <v>41</v>
      </c>
      <c r="E639" s="38" t="s">
        <v>42</v>
      </c>
      <c r="F639" s="38" t="s">
        <v>43</v>
      </c>
    </row>
    <row r="640" spans="1:6" x14ac:dyDescent="0.25">
      <c r="A640" s="39">
        <v>25111807</v>
      </c>
      <c r="B640" s="40" t="str">
        <f ca="1">IFERROR(INDEX(UNSPSCDes,MATCH(INDIRECT(ADDRESS(ROW(),COLUMN()-1,4)),UNSPSCCode,0)),"")</f>
        <v>Lanchas pequeñas</v>
      </c>
      <c r="C640" s="39" t="s">
        <v>44</v>
      </c>
      <c r="D640" s="39">
        <v>1</v>
      </c>
      <c r="E640" s="42">
        <v>590000</v>
      </c>
      <c r="F640" s="43">
        <f ca="1">INDIRECT(ADDRESS(ROW(),COLUMN()-2,4))*INDIRECT(ADDRESS(ROW(),COLUMN()-1,4))</f>
        <v>590000</v>
      </c>
    </row>
    <row r="641" spans="1:6" x14ac:dyDescent="0.25">
      <c r="A641" s="48"/>
      <c r="B641" s="48"/>
      <c r="C641" s="48"/>
      <c r="D641" s="48"/>
      <c r="E641" s="44" t="s">
        <v>45</v>
      </c>
      <c r="F641" s="45">
        <f ca="1">SUM(Table341[MONTO TOTAL ESTIMADO])</f>
        <v>590000</v>
      </c>
    </row>
    <row r="642" spans="1:6" ht="17.25" thickBot="1" x14ac:dyDescent="0.3">
      <c r="A642" s="28"/>
      <c r="B642" s="28"/>
      <c r="C642" s="28"/>
      <c r="D642" s="28"/>
      <c r="E642" s="28"/>
      <c r="F642" s="28"/>
    </row>
    <row r="643" spans="1:6" ht="23.25" thickBot="1" x14ac:dyDescent="0.3">
      <c r="A643" s="29" t="s">
        <v>18</v>
      </c>
      <c r="B643" s="29" t="s">
        <v>19</v>
      </c>
      <c r="C643" s="29" t="s">
        <v>20</v>
      </c>
      <c r="D643" s="29" t="s">
        <v>21</v>
      </c>
      <c r="E643" s="29" t="s">
        <v>22</v>
      </c>
      <c r="F643" s="29" t="s">
        <v>23</v>
      </c>
    </row>
    <row r="644" spans="1:6" ht="15.75" thickBot="1" x14ac:dyDescent="0.3">
      <c r="A644" s="30" t="s">
        <v>89</v>
      </c>
      <c r="B644" s="30" t="s">
        <v>60</v>
      </c>
      <c r="C644" s="30" t="s">
        <v>26</v>
      </c>
      <c r="D644" s="30" t="s">
        <v>27</v>
      </c>
      <c r="E644" s="30" t="s">
        <v>48</v>
      </c>
      <c r="F644" s="30"/>
    </row>
    <row r="645" spans="1:6" ht="15.75" thickBot="1" x14ac:dyDescent="0.3">
      <c r="A645" s="31" t="s">
        <v>29</v>
      </c>
      <c r="B645" s="32" t="s">
        <v>30</v>
      </c>
      <c r="C645" s="46">
        <v>45790</v>
      </c>
      <c r="D645" s="31" t="s">
        <v>31</v>
      </c>
      <c r="E645" s="32" t="s">
        <v>32</v>
      </c>
      <c r="F645" s="30"/>
    </row>
    <row r="646" spans="1:6" ht="15.75" thickBot="1" x14ac:dyDescent="0.3">
      <c r="A646" s="36"/>
      <c r="B646" s="32" t="s">
        <v>33</v>
      </c>
      <c r="C646" s="47">
        <f>IF(C645="","",IF(AND(MONTH(C645)&gt;=1,MONTH(C645)&lt;=3),1,IF(AND(MONTH(C645)&gt;=4,MONTH(C645)&lt;=6),2,IF(AND(MONTH(C645)&gt;=7,MONTH(C645)&lt;=9),3,4))))</f>
        <v>2</v>
      </c>
      <c r="D646" s="36"/>
      <c r="E646" s="32" t="s">
        <v>34</v>
      </c>
      <c r="F646" s="30"/>
    </row>
    <row r="647" spans="1:6" ht="15.75" thickBot="1" x14ac:dyDescent="0.3">
      <c r="A647" s="36"/>
      <c r="B647" s="32" t="s">
        <v>35</v>
      </c>
      <c r="C647" s="46">
        <v>45796</v>
      </c>
      <c r="D647" s="36"/>
      <c r="E647" s="32" t="s">
        <v>36</v>
      </c>
      <c r="F647" s="30"/>
    </row>
    <row r="648" spans="1:6" ht="15.75" thickBot="1" x14ac:dyDescent="0.3">
      <c r="A648" s="36"/>
      <c r="B648" s="32" t="s">
        <v>33</v>
      </c>
      <c r="C648" s="47">
        <f>IF(C647="","",IF(AND(MONTH(C647)&gt;=1,MONTH(C647)&lt;=3),1,IF(AND(MONTH(C647)&gt;=4,MONTH(C647)&lt;=6),2,IF(AND(MONTH(C647)&gt;=7,MONTH(C647)&lt;=9),3,4))))</f>
        <v>2</v>
      </c>
      <c r="D648" s="36"/>
      <c r="E648" s="32" t="s">
        <v>37</v>
      </c>
      <c r="F648" s="30"/>
    </row>
    <row r="649" spans="1:6" ht="15.75" thickBot="1" x14ac:dyDescent="0.3">
      <c r="A649" s="48"/>
      <c r="B649" s="48"/>
      <c r="C649" s="48"/>
      <c r="D649" s="48"/>
      <c r="E649" s="48"/>
      <c r="F649" s="48"/>
    </row>
    <row r="650" spans="1:6" ht="15.75" thickBot="1" x14ac:dyDescent="0.3">
      <c r="A650" s="38" t="s">
        <v>38</v>
      </c>
      <c r="B650" s="38" t="s">
        <v>39</v>
      </c>
      <c r="C650" s="38" t="s">
        <v>40</v>
      </c>
      <c r="D650" s="38" t="s">
        <v>41</v>
      </c>
      <c r="E650" s="38" t="s">
        <v>42</v>
      </c>
      <c r="F650" s="38" t="s">
        <v>43</v>
      </c>
    </row>
    <row r="651" spans="1:6" x14ac:dyDescent="0.25">
      <c r="A651" s="39">
        <v>45121504</v>
      </c>
      <c r="B651" s="40" t="str">
        <f ca="1">IFERROR(INDEX(UNSPSCDes,MATCH(INDIRECT(ADDRESS(ROW(),COLUMN()-1,4)),UNSPSCCode,0)),"")</f>
        <v>Cámaras digitales</v>
      </c>
      <c r="C651" s="39" t="s">
        <v>44</v>
      </c>
      <c r="D651" s="39">
        <v>2</v>
      </c>
      <c r="E651" s="42">
        <v>250000</v>
      </c>
      <c r="F651" s="43">
        <f ca="1">INDIRECT(ADDRESS(ROW(),COLUMN()-2,4))*INDIRECT(ADDRESS(ROW(),COLUMN()-1,4))</f>
        <v>500000</v>
      </c>
    </row>
    <row r="652" spans="1:6" x14ac:dyDescent="0.25">
      <c r="A652" s="48"/>
      <c r="B652" s="48"/>
      <c r="C652" s="48"/>
      <c r="D652" s="48"/>
      <c r="E652" s="44" t="s">
        <v>45</v>
      </c>
      <c r="F652" s="45">
        <f ca="1">SUM(Table342[MONTO TOTAL ESTIMADO])</f>
        <v>500000</v>
      </c>
    </row>
    <row r="653" spans="1:6" ht="17.25" thickBot="1" x14ac:dyDescent="0.3">
      <c r="A653" s="28"/>
      <c r="B653" s="28"/>
      <c r="C653" s="28"/>
      <c r="D653" s="28"/>
      <c r="E653" s="28"/>
      <c r="F653" s="28"/>
    </row>
    <row r="654" spans="1:6" ht="23.25" thickBot="1" x14ac:dyDescent="0.3">
      <c r="A654" s="29" t="s">
        <v>18</v>
      </c>
      <c r="B654" s="29" t="s">
        <v>19</v>
      </c>
      <c r="C654" s="29" t="s">
        <v>20</v>
      </c>
      <c r="D654" s="29" t="s">
        <v>21</v>
      </c>
      <c r="E654" s="29" t="s">
        <v>22</v>
      </c>
      <c r="F654" s="29" t="s">
        <v>23</v>
      </c>
    </row>
    <row r="655" spans="1:6" ht="23.25" thickBot="1" x14ac:dyDescent="0.3">
      <c r="A655" s="30" t="s">
        <v>90</v>
      </c>
      <c r="B655" s="30" t="s">
        <v>60</v>
      </c>
      <c r="C655" s="30" t="s">
        <v>26</v>
      </c>
      <c r="D655" s="30" t="s">
        <v>27</v>
      </c>
      <c r="E655" s="30" t="s">
        <v>28</v>
      </c>
      <c r="F655" s="30"/>
    </row>
    <row r="656" spans="1:6" ht="15.75" thickBot="1" x14ac:dyDescent="0.3">
      <c r="A656" s="31" t="s">
        <v>29</v>
      </c>
      <c r="B656" s="32" t="s">
        <v>30</v>
      </c>
      <c r="C656" s="46">
        <v>45796</v>
      </c>
      <c r="D656" s="31" t="s">
        <v>31</v>
      </c>
      <c r="E656" s="32" t="s">
        <v>32</v>
      </c>
      <c r="F656" s="30"/>
    </row>
    <row r="657" spans="1:6" ht="15.75" thickBot="1" x14ac:dyDescent="0.3">
      <c r="A657" s="36"/>
      <c r="B657" s="32" t="s">
        <v>33</v>
      </c>
      <c r="C657" s="47">
        <f>IF(C656="","",IF(AND(MONTH(C656)&gt;=1,MONTH(C656)&lt;=3),1,IF(AND(MONTH(C656)&gt;=4,MONTH(C656)&lt;=6),2,IF(AND(MONTH(C656)&gt;=7,MONTH(C656)&lt;=9),3,4))))</f>
        <v>2</v>
      </c>
      <c r="D657" s="36"/>
      <c r="E657" s="32" t="s">
        <v>34</v>
      </c>
      <c r="F657" s="30"/>
    </row>
    <row r="658" spans="1:6" ht="15.75" thickBot="1" x14ac:dyDescent="0.3">
      <c r="A658" s="36"/>
      <c r="B658" s="32" t="s">
        <v>35</v>
      </c>
      <c r="C658" s="46">
        <v>45803</v>
      </c>
      <c r="D658" s="36"/>
      <c r="E658" s="32" t="s">
        <v>36</v>
      </c>
      <c r="F658" s="30"/>
    </row>
    <row r="659" spans="1:6" ht="15.75" thickBot="1" x14ac:dyDescent="0.3">
      <c r="A659" s="36"/>
      <c r="B659" s="32" t="s">
        <v>33</v>
      </c>
      <c r="C659" s="47">
        <f>IF(C658="","",IF(AND(MONTH(C658)&gt;=1,MONTH(C658)&lt;=3),1,IF(AND(MONTH(C658)&gt;=4,MONTH(C658)&lt;=6),2,IF(AND(MONTH(C658)&gt;=7,MONTH(C658)&lt;=9),3,4))))</f>
        <v>2</v>
      </c>
      <c r="D659" s="36"/>
      <c r="E659" s="32" t="s">
        <v>37</v>
      </c>
      <c r="F659" s="30"/>
    </row>
    <row r="660" spans="1:6" ht="15.75" thickBot="1" x14ac:dyDescent="0.3">
      <c r="A660" s="48"/>
      <c r="B660" s="48"/>
      <c r="C660" s="48"/>
      <c r="D660" s="48"/>
      <c r="E660" s="48"/>
      <c r="F660" s="48"/>
    </row>
    <row r="661" spans="1:6" ht="15.75" thickBot="1" x14ac:dyDescent="0.3">
      <c r="A661" s="38" t="s">
        <v>38</v>
      </c>
      <c r="B661" s="38" t="s">
        <v>39</v>
      </c>
      <c r="C661" s="38" t="s">
        <v>40</v>
      </c>
      <c r="D661" s="38" t="s">
        <v>41</v>
      </c>
      <c r="E661" s="38" t="s">
        <v>42</v>
      </c>
      <c r="F661" s="38" t="s">
        <v>43</v>
      </c>
    </row>
    <row r="662" spans="1:6" x14ac:dyDescent="0.25">
      <c r="A662" s="39">
        <v>46171610</v>
      </c>
      <c r="B662" s="40" t="str">
        <f ca="1">IFERROR(INDEX(UNSPSCDes,MATCH(INDIRECT(ADDRESS(ROW(),COLUMN()-1,4)),UNSPSCCode,0)),"")</f>
        <v>Cámaras de seguridad</v>
      </c>
      <c r="C662" s="39" t="s">
        <v>44</v>
      </c>
      <c r="D662" s="39">
        <v>6</v>
      </c>
      <c r="E662" s="42">
        <v>25000</v>
      </c>
      <c r="F662" s="43">
        <f ca="1">INDIRECT(ADDRESS(ROW(),COLUMN()-2,4))*INDIRECT(ADDRESS(ROW(),COLUMN()-1,4))</f>
        <v>150000</v>
      </c>
    </row>
    <row r="663" spans="1:6" x14ac:dyDescent="0.25">
      <c r="A663" s="39">
        <v>46171619</v>
      </c>
      <c r="B663" s="40" t="str">
        <f ca="1">IFERROR(INDEX(UNSPSCDes,MATCH(INDIRECT(ADDRESS(ROW(),COLUMN()-1,4)),UNSPSCCode,0)),"")</f>
        <v>Sistemas de seguridad o de control de acceso</v>
      </c>
      <c r="C663" s="39" t="s">
        <v>44</v>
      </c>
      <c r="D663" s="39">
        <v>1</v>
      </c>
      <c r="E663" s="42">
        <v>100000</v>
      </c>
      <c r="F663" s="43">
        <f ca="1">INDIRECT(ADDRESS(ROW(),COLUMN()-2,4))*INDIRECT(ADDRESS(ROW(),COLUMN()-1,4))</f>
        <v>100000</v>
      </c>
    </row>
    <row r="664" spans="1:6" x14ac:dyDescent="0.25">
      <c r="A664" s="48"/>
      <c r="B664" s="48"/>
      <c r="C664" s="48"/>
      <c r="D664" s="48"/>
      <c r="E664" s="44" t="s">
        <v>45</v>
      </c>
      <c r="F664" s="45">
        <f ca="1">SUM(Table343[MONTO TOTAL ESTIMADO])</f>
        <v>250000</v>
      </c>
    </row>
    <row r="665" spans="1:6" ht="17.25" thickBot="1" x14ac:dyDescent="0.3">
      <c r="A665" s="28"/>
      <c r="B665" s="28"/>
      <c r="C665" s="28"/>
      <c r="D665" s="28"/>
      <c r="E665" s="28"/>
      <c r="F665" s="28"/>
    </row>
    <row r="666" spans="1:6" ht="23.25" thickBot="1" x14ac:dyDescent="0.3">
      <c r="A666" s="29" t="s">
        <v>18</v>
      </c>
      <c r="B666" s="29" t="s">
        <v>19</v>
      </c>
      <c r="C666" s="29" t="s">
        <v>20</v>
      </c>
      <c r="D666" s="29" t="s">
        <v>21</v>
      </c>
      <c r="E666" s="29" t="s">
        <v>22</v>
      </c>
      <c r="F666" s="29" t="s">
        <v>23</v>
      </c>
    </row>
    <row r="667" spans="1:6" ht="23.25" thickBot="1" x14ac:dyDescent="0.3">
      <c r="A667" s="30" t="s">
        <v>91</v>
      </c>
      <c r="B667" s="30" t="s">
        <v>60</v>
      </c>
      <c r="C667" s="30" t="s">
        <v>26</v>
      </c>
      <c r="D667" s="30" t="s">
        <v>27</v>
      </c>
      <c r="E667" s="30" t="s">
        <v>48</v>
      </c>
      <c r="F667" s="30"/>
    </row>
    <row r="668" spans="1:6" ht="15.75" thickBot="1" x14ac:dyDescent="0.3">
      <c r="A668" s="31" t="s">
        <v>29</v>
      </c>
      <c r="B668" s="32" t="s">
        <v>30</v>
      </c>
      <c r="C668" s="46">
        <v>45831</v>
      </c>
      <c r="D668" s="31" t="s">
        <v>31</v>
      </c>
      <c r="E668" s="32" t="s">
        <v>32</v>
      </c>
      <c r="F668" s="30"/>
    </row>
    <row r="669" spans="1:6" ht="15.75" thickBot="1" x14ac:dyDescent="0.3">
      <c r="A669" s="36"/>
      <c r="B669" s="32" t="s">
        <v>33</v>
      </c>
      <c r="C669" s="47">
        <f>IF(C668="","",IF(AND(MONTH(C668)&gt;=1,MONTH(C668)&lt;=3),1,IF(AND(MONTH(C668)&gt;=4,MONTH(C668)&lt;=6),2,IF(AND(MONTH(C668)&gt;=7,MONTH(C668)&lt;=9),3,4))))</f>
        <v>2</v>
      </c>
      <c r="D669" s="36"/>
      <c r="E669" s="32" t="s">
        <v>34</v>
      </c>
      <c r="F669" s="30"/>
    </row>
    <row r="670" spans="1:6" ht="15.75" thickBot="1" x14ac:dyDescent="0.3">
      <c r="A670" s="36"/>
      <c r="B670" s="32" t="s">
        <v>35</v>
      </c>
      <c r="C670" s="46">
        <v>45839</v>
      </c>
      <c r="D670" s="36"/>
      <c r="E670" s="32" t="s">
        <v>36</v>
      </c>
      <c r="F670" s="30"/>
    </row>
    <row r="671" spans="1:6" ht="15.75" thickBot="1" x14ac:dyDescent="0.3">
      <c r="A671" s="36"/>
      <c r="B671" s="32" t="s">
        <v>33</v>
      </c>
      <c r="C671" s="47">
        <f>IF(C670="","",IF(AND(MONTH(C670)&gt;=1,MONTH(C670)&lt;=3),1,IF(AND(MONTH(C670)&gt;=4,MONTH(C670)&lt;=6),2,IF(AND(MONTH(C670)&gt;=7,MONTH(C670)&lt;=9),3,4))))</f>
        <v>3</v>
      </c>
      <c r="D671" s="36"/>
      <c r="E671" s="32" t="s">
        <v>37</v>
      </c>
      <c r="F671" s="30"/>
    </row>
    <row r="672" spans="1:6" ht="15.75" thickBot="1" x14ac:dyDescent="0.3">
      <c r="A672" s="48"/>
      <c r="B672" s="48"/>
      <c r="C672" s="48"/>
      <c r="D672" s="48"/>
      <c r="E672" s="48"/>
      <c r="F672" s="48"/>
    </row>
    <row r="673" spans="1:6" ht="15.75" thickBot="1" x14ac:dyDescent="0.3">
      <c r="A673" s="38" t="s">
        <v>38</v>
      </c>
      <c r="B673" s="38" t="s">
        <v>39</v>
      </c>
      <c r="C673" s="38" t="s">
        <v>40</v>
      </c>
      <c r="D673" s="38" t="s">
        <v>41</v>
      </c>
      <c r="E673" s="38" t="s">
        <v>42</v>
      </c>
      <c r="F673" s="38" t="s">
        <v>43</v>
      </c>
    </row>
    <row r="674" spans="1:6" x14ac:dyDescent="0.25">
      <c r="A674" s="39">
        <v>52161518</v>
      </c>
      <c r="B674" s="40" t="str">
        <f ca="1">IFERROR(INDEX(UNSPSCDes,MATCH(INDIRECT(ADDRESS(ROW(),COLUMN()-1,4)),UNSPSCCode,0)),"")</f>
        <v>Receptores de sistemas de posicionamiento global</v>
      </c>
      <c r="C674" s="39" t="s">
        <v>44</v>
      </c>
      <c r="D674" s="39">
        <v>1</v>
      </c>
      <c r="E674" s="42">
        <v>413000</v>
      </c>
      <c r="F674" s="43">
        <f ca="1">INDIRECT(ADDRESS(ROW(),COLUMN()-2,4))*INDIRECT(ADDRESS(ROW(),COLUMN()-1,4))</f>
        <v>413000</v>
      </c>
    </row>
    <row r="675" spans="1:6" x14ac:dyDescent="0.25">
      <c r="A675" s="48"/>
      <c r="B675" s="48"/>
      <c r="C675" s="48"/>
      <c r="D675" s="48"/>
      <c r="E675" s="44" t="s">
        <v>45</v>
      </c>
      <c r="F675" s="45">
        <f ca="1">SUM(Table344[MONTO TOTAL ESTIMADO])</f>
        <v>413000</v>
      </c>
    </row>
    <row r="676" spans="1:6" ht="17.25" thickBot="1" x14ac:dyDescent="0.3">
      <c r="A676" s="28"/>
      <c r="B676" s="28"/>
      <c r="C676" s="28"/>
      <c r="D676" s="28"/>
      <c r="E676" s="28"/>
      <c r="F676" s="28"/>
    </row>
    <row r="677" spans="1:6" ht="23.25" thickBot="1" x14ac:dyDescent="0.3">
      <c r="A677" s="29" t="s">
        <v>18</v>
      </c>
      <c r="B677" s="29" t="s">
        <v>19</v>
      </c>
      <c r="C677" s="29" t="s">
        <v>20</v>
      </c>
      <c r="D677" s="29" t="s">
        <v>21</v>
      </c>
      <c r="E677" s="29" t="s">
        <v>22</v>
      </c>
      <c r="F677" s="29" t="s">
        <v>23</v>
      </c>
    </row>
    <row r="678" spans="1:6" ht="15.75" thickBot="1" x14ac:dyDescent="0.3">
      <c r="A678" s="30" t="s">
        <v>92</v>
      </c>
      <c r="B678" s="30" t="s">
        <v>60</v>
      </c>
      <c r="C678" s="30" t="s">
        <v>26</v>
      </c>
      <c r="D678" s="30" t="s">
        <v>27</v>
      </c>
      <c r="E678" s="30" t="s">
        <v>28</v>
      </c>
      <c r="F678" s="30"/>
    </row>
    <row r="679" spans="1:6" ht="15.75" thickBot="1" x14ac:dyDescent="0.3">
      <c r="A679" s="31" t="s">
        <v>29</v>
      </c>
      <c r="B679" s="32" t="s">
        <v>30</v>
      </c>
      <c r="C679" s="46">
        <v>45880</v>
      </c>
      <c r="D679" s="31" t="s">
        <v>31</v>
      </c>
      <c r="E679" s="32" t="s">
        <v>32</v>
      </c>
      <c r="F679" s="30"/>
    </row>
    <row r="680" spans="1:6" ht="15.75" thickBot="1" x14ac:dyDescent="0.3">
      <c r="A680" s="36"/>
      <c r="B680" s="32" t="s">
        <v>33</v>
      </c>
      <c r="C680" s="47">
        <f>IF(C679="","",IF(AND(MONTH(C679)&gt;=1,MONTH(C679)&lt;=3),1,IF(AND(MONTH(C679)&gt;=4,MONTH(C679)&lt;=6),2,IF(AND(MONTH(C679)&gt;=7,MONTH(C679)&lt;=9),3,4))))</f>
        <v>3</v>
      </c>
      <c r="D680" s="36"/>
      <c r="E680" s="32" t="s">
        <v>34</v>
      </c>
      <c r="F680" s="30"/>
    </row>
    <row r="681" spans="1:6" ht="15.75" thickBot="1" x14ac:dyDescent="0.3">
      <c r="A681" s="36"/>
      <c r="B681" s="32" t="s">
        <v>35</v>
      </c>
      <c r="C681" s="46">
        <v>45883</v>
      </c>
      <c r="D681" s="36"/>
      <c r="E681" s="32" t="s">
        <v>36</v>
      </c>
      <c r="F681" s="30"/>
    </row>
    <row r="682" spans="1:6" ht="15.75" thickBot="1" x14ac:dyDescent="0.3">
      <c r="A682" s="36"/>
      <c r="B682" s="32" t="s">
        <v>33</v>
      </c>
      <c r="C682" s="47">
        <f>IF(C681="","",IF(AND(MONTH(C681)&gt;=1,MONTH(C681)&lt;=3),1,IF(AND(MONTH(C681)&gt;=4,MONTH(C681)&lt;=6),2,IF(AND(MONTH(C681)&gt;=7,MONTH(C681)&lt;=9),3,4))))</f>
        <v>3</v>
      </c>
      <c r="D682" s="36"/>
      <c r="E682" s="32" t="s">
        <v>37</v>
      </c>
      <c r="F682" s="30"/>
    </row>
    <row r="683" spans="1:6" ht="15.75" thickBot="1" x14ac:dyDescent="0.3">
      <c r="A683" s="48"/>
      <c r="B683" s="48"/>
      <c r="C683" s="48"/>
      <c r="D683" s="48"/>
      <c r="E683" s="48"/>
      <c r="F683" s="48"/>
    </row>
    <row r="684" spans="1:6" ht="15.75" thickBot="1" x14ac:dyDescent="0.3">
      <c r="A684" s="38" t="s">
        <v>38</v>
      </c>
      <c r="B684" s="38" t="s">
        <v>39</v>
      </c>
      <c r="C684" s="38" t="s">
        <v>40</v>
      </c>
      <c r="D684" s="38" t="s">
        <v>41</v>
      </c>
      <c r="E684" s="38" t="s">
        <v>42</v>
      </c>
      <c r="F684" s="38" t="s">
        <v>43</v>
      </c>
    </row>
    <row r="685" spans="1:6" x14ac:dyDescent="0.25">
      <c r="A685" s="39">
        <v>41113639</v>
      </c>
      <c r="B685" s="40" t="str">
        <f ca="1">IFERROR(INDEX(UNSPSCDes,MATCH(INDIRECT(ADDRESS(ROW(),COLUMN()-1,4)),UNSPSCCode,0)),"")</f>
        <v>Acelerómetros</v>
      </c>
      <c r="C685" s="39" t="s">
        <v>44</v>
      </c>
      <c r="D685" s="39">
        <v>1</v>
      </c>
      <c r="E685" s="42">
        <v>1000000</v>
      </c>
      <c r="F685" s="43">
        <f ca="1">INDIRECT(ADDRESS(ROW(),COLUMN()-2,4))*INDIRECT(ADDRESS(ROW(),COLUMN()-1,4))</f>
        <v>1000000</v>
      </c>
    </row>
    <row r="686" spans="1:6" x14ac:dyDescent="0.25">
      <c r="A686" s="48"/>
      <c r="B686" s="48"/>
      <c r="C686" s="48"/>
      <c r="D686" s="48"/>
      <c r="E686" s="44" t="s">
        <v>45</v>
      </c>
      <c r="F686" s="45">
        <f ca="1">SUM(Table345[MONTO TOTAL ESTIMADO])</f>
        <v>1000000</v>
      </c>
    </row>
    <row r="687" spans="1:6" ht="17.25" thickBot="1" x14ac:dyDescent="0.3">
      <c r="A687" s="28"/>
      <c r="B687" s="28"/>
      <c r="C687" s="28"/>
      <c r="D687" s="28"/>
      <c r="E687" s="28"/>
      <c r="F687" s="28"/>
    </row>
    <row r="688" spans="1:6" ht="23.25" thickBot="1" x14ac:dyDescent="0.3">
      <c r="A688" s="29" t="s">
        <v>18</v>
      </c>
      <c r="B688" s="29" t="s">
        <v>19</v>
      </c>
      <c r="C688" s="29" t="s">
        <v>20</v>
      </c>
      <c r="D688" s="29" t="s">
        <v>21</v>
      </c>
      <c r="E688" s="29" t="s">
        <v>22</v>
      </c>
      <c r="F688" s="29" t="s">
        <v>23</v>
      </c>
    </row>
    <row r="689" spans="1:6" ht="15.75" thickBot="1" x14ac:dyDescent="0.3">
      <c r="A689" s="30" t="s">
        <v>93</v>
      </c>
      <c r="B689" s="30" t="s">
        <v>60</v>
      </c>
      <c r="C689" s="30" t="s">
        <v>26</v>
      </c>
      <c r="D689" s="30" t="s">
        <v>71</v>
      </c>
      <c r="E689" s="30" t="s">
        <v>28</v>
      </c>
      <c r="F689" s="30"/>
    </row>
    <row r="690" spans="1:6" ht="15.75" thickBot="1" x14ac:dyDescent="0.3">
      <c r="A690" s="31" t="s">
        <v>29</v>
      </c>
      <c r="B690" s="32" t="s">
        <v>30</v>
      </c>
      <c r="C690" s="46">
        <v>45908</v>
      </c>
      <c r="D690" s="31" t="s">
        <v>31</v>
      </c>
      <c r="E690" s="32" t="s">
        <v>32</v>
      </c>
      <c r="F690" s="30"/>
    </row>
    <row r="691" spans="1:6" ht="15.75" thickBot="1" x14ac:dyDescent="0.3">
      <c r="A691" s="36"/>
      <c r="B691" s="32" t="s">
        <v>33</v>
      </c>
      <c r="C691" s="47">
        <f>IF(C690="","",IF(AND(MONTH(C690)&gt;=1,MONTH(C690)&lt;=3),1,IF(AND(MONTH(C690)&gt;=4,MONTH(C690)&lt;=6),2,IF(AND(MONTH(C690)&gt;=7,MONTH(C690)&lt;=9),3,4))))</f>
        <v>3</v>
      </c>
      <c r="D691" s="36"/>
      <c r="E691" s="32" t="s">
        <v>34</v>
      </c>
      <c r="F691" s="30"/>
    </row>
    <row r="692" spans="1:6" ht="15.75" thickBot="1" x14ac:dyDescent="0.3">
      <c r="A692" s="36"/>
      <c r="B692" s="32" t="s">
        <v>35</v>
      </c>
      <c r="C692" s="46">
        <v>45915</v>
      </c>
      <c r="D692" s="36"/>
      <c r="E692" s="32" t="s">
        <v>36</v>
      </c>
      <c r="F692" s="30"/>
    </row>
    <row r="693" spans="1:6" ht="15.75" thickBot="1" x14ac:dyDescent="0.3">
      <c r="A693" s="36"/>
      <c r="B693" s="32" t="s">
        <v>33</v>
      </c>
      <c r="C693" s="47">
        <f>IF(C692="","",IF(AND(MONTH(C692)&gt;=1,MONTH(C692)&lt;=3),1,IF(AND(MONTH(C692)&gt;=4,MONTH(C692)&lt;=6),2,IF(AND(MONTH(C692)&gt;=7,MONTH(C692)&lt;=9),3,4))))</f>
        <v>3</v>
      </c>
      <c r="D693" s="36"/>
      <c r="E693" s="32" t="s">
        <v>37</v>
      </c>
      <c r="F693" s="30"/>
    </row>
    <row r="694" spans="1:6" ht="15.75" thickBot="1" x14ac:dyDescent="0.3">
      <c r="A694" s="48"/>
      <c r="B694" s="48"/>
      <c r="C694" s="48"/>
      <c r="D694" s="48"/>
      <c r="E694" s="48"/>
      <c r="F694" s="48"/>
    </row>
    <row r="695" spans="1:6" ht="15.75" thickBot="1" x14ac:dyDescent="0.3">
      <c r="A695" s="38" t="s">
        <v>38</v>
      </c>
      <c r="B695" s="38" t="s">
        <v>39</v>
      </c>
      <c r="C695" s="38" t="s">
        <v>40</v>
      </c>
      <c r="D695" s="38" t="s">
        <v>41</v>
      </c>
      <c r="E695" s="38" t="s">
        <v>42</v>
      </c>
      <c r="F695" s="38" t="s">
        <v>43</v>
      </c>
    </row>
    <row r="696" spans="1:6" x14ac:dyDescent="0.25">
      <c r="A696" s="39">
        <v>41113908</v>
      </c>
      <c r="B696" s="40" t="str">
        <f ca="1">IFERROR(INDEX(UNSPSCDes,MATCH(INDIRECT(ADDRESS(ROW(),COLUMN()-1,4)),UNSPSCCode,0)),"")</f>
        <v>Aparatos para probar arena</v>
      </c>
      <c r="C696" s="39" t="s">
        <v>44</v>
      </c>
      <c r="D696" s="39">
        <v>2</v>
      </c>
      <c r="E696" s="42">
        <v>2000000</v>
      </c>
      <c r="F696" s="43">
        <f ca="1">INDIRECT(ADDRESS(ROW(),COLUMN()-2,4))*INDIRECT(ADDRESS(ROW(),COLUMN()-1,4))</f>
        <v>4000000</v>
      </c>
    </row>
    <row r="697" spans="1:6" x14ac:dyDescent="0.25">
      <c r="A697" s="48"/>
      <c r="B697" s="48"/>
      <c r="C697" s="48"/>
      <c r="D697" s="48"/>
      <c r="E697" s="44" t="s">
        <v>45</v>
      </c>
      <c r="F697" s="45">
        <f ca="1">SUM(Table346[MONTO TOTAL ESTIMADO])</f>
        <v>4000000</v>
      </c>
    </row>
    <row r="698" spans="1:6" ht="17.25" thickBot="1" x14ac:dyDescent="0.3">
      <c r="A698" s="28"/>
      <c r="B698" s="28"/>
      <c r="C698" s="28"/>
      <c r="D698" s="28"/>
      <c r="E698" s="28"/>
      <c r="F698" s="28"/>
    </row>
    <row r="699" spans="1:6" ht="23.25" thickBot="1" x14ac:dyDescent="0.3">
      <c r="A699" s="29" t="s">
        <v>18</v>
      </c>
      <c r="B699" s="29" t="s">
        <v>19</v>
      </c>
      <c r="C699" s="29" t="s">
        <v>20</v>
      </c>
      <c r="D699" s="29" t="s">
        <v>21</v>
      </c>
      <c r="E699" s="29" t="s">
        <v>22</v>
      </c>
      <c r="F699" s="29" t="s">
        <v>23</v>
      </c>
    </row>
    <row r="700" spans="1:6" ht="15.75" thickBot="1" x14ac:dyDescent="0.3">
      <c r="A700" s="30" t="s">
        <v>94</v>
      </c>
      <c r="B700" s="30" t="s">
        <v>60</v>
      </c>
      <c r="C700" s="30" t="s">
        <v>26</v>
      </c>
      <c r="D700" s="30" t="s">
        <v>27</v>
      </c>
      <c r="E700" s="30" t="s">
        <v>28</v>
      </c>
      <c r="F700" s="30"/>
    </row>
    <row r="701" spans="1:6" ht="15.75" thickBot="1" x14ac:dyDescent="0.3">
      <c r="A701" s="31" t="s">
        <v>29</v>
      </c>
      <c r="B701" s="32" t="s">
        <v>30</v>
      </c>
      <c r="C701" s="46">
        <v>45936</v>
      </c>
      <c r="D701" s="31" t="s">
        <v>31</v>
      </c>
      <c r="E701" s="32" t="s">
        <v>32</v>
      </c>
      <c r="F701" s="30"/>
    </row>
    <row r="702" spans="1:6" ht="15.75" thickBot="1" x14ac:dyDescent="0.3">
      <c r="A702" s="36"/>
      <c r="B702" s="32" t="s">
        <v>33</v>
      </c>
      <c r="C702" s="47">
        <f>IF(C701="","",IF(AND(MONTH(C701)&gt;=1,MONTH(C701)&lt;=3),1,IF(AND(MONTH(C701)&gt;=4,MONTH(C701)&lt;=6),2,IF(AND(MONTH(C701)&gt;=7,MONTH(C701)&lt;=9),3,4))))</f>
        <v>4</v>
      </c>
      <c r="D702" s="36"/>
      <c r="E702" s="32" t="s">
        <v>34</v>
      </c>
      <c r="F702" s="30"/>
    </row>
    <row r="703" spans="1:6" ht="15.75" thickBot="1" x14ac:dyDescent="0.3">
      <c r="A703" s="36"/>
      <c r="B703" s="32" t="s">
        <v>35</v>
      </c>
      <c r="C703" s="46">
        <v>45947</v>
      </c>
      <c r="D703" s="36"/>
      <c r="E703" s="32" t="s">
        <v>36</v>
      </c>
      <c r="F703" s="30"/>
    </row>
    <row r="704" spans="1:6" ht="15.75" thickBot="1" x14ac:dyDescent="0.3">
      <c r="A704" s="36"/>
      <c r="B704" s="32" t="s">
        <v>33</v>
      </c>
      <c r="C704" s="47">
        <f>IF(C703="","",IF(AND(MONTH(C703)&gt;=1,MONTH(C703)&lt;=3),1,IF(AND(MONTH(C703)&gt;=4,MONTH(C703)&lt;=6),2,IF(AND(MONTH(C703)&gt;=7,MONTH(C703)&lt;=9),3,4))))</f>
        <v>4</v>
      </c>
      <c r="D704" s="36"/>
      <c r="E704" s="32" t="s">
        <v>37</v>
      </c>
      <c r="F704" s="30"/>
    </row>
    <row r="705" spans="1:6" ht="15.75" thickBot="1" x14ac:dyDescent="0.3">
      <c r="A705" s="48"/>
      <c r="B705" s="48"/>
      <c r="C705" s="48"/>
      <c r="D705" s="48"/>
      <c r="E705" s="48"/>
      <c r="F705" s="48"/>
    </row>
    <row r="706" spans="1:6" ht="15.75" thickBot="1" x14ac:dyDescent="0.3">
      <c r="A706" s="38" t="s">
        <v>38</v>
      </c>
      <c r="B706" s="38" t="s">
        <v>39</v>
      </c>
      <c r="C706" s="38" t="s">
        <v>40</v>
      </c>
      <c r="D706" s="38" t="s">
        <v>41</v>
      </c>
      <c r="E706" s="38" t="s">
        <v>42</v>
      </c>
      <c r="F706" s="38" t="s">
        <v>43</v>
      </c>
    </row>
    <row r="707" spans="1:6" x14ac:dyDescent="0.25">
      <c r="A707" s="39">
        <v>52161518</v>
      </c>
      <c r="B707" s="40" t="str">
        <f ca="1">IFERROR(INDEX(UNSPSCDes,MATCH(INDIRECT(ADDRESS(ROW(),COLUMN()-1,4)),UNSPSCCode,0)),"")</f>
        <v>Receptores de sistemas de posicionamiento global</v>
      </c>
      <c r="C707" s="39" t="s">
        <v>44</v>
      </c>
      <c r="D707" s="39">
        <v>4</v>
      </c>
      <c r="E707" s="42">
        <v>250000</v>
      </c>
      <c r="F707" s="43">
        <f ca="1">INDIRECT(ADDRESS(ROW(),COLUMN()-2,4))*INDIRECT(ADDRESS(ROW(),COLUMN()-1,4))</f>
        <v>1000000</v>
      </c>
    </row>
    <row r="708" spans="1:6" x14ac:dyDescent="0.25">
      <c r="A708" s="48"/>
      <c r="B708" s="48"/>
      <c r="C708" s="48"/>
      <c r="D708" s="48"/>
      <c r="E708" s="44" t="s">
        <v>45</v>
      </c>
      <c r="F708" s="45">
        <f ca="1">SUM(Table347[MONTO TOTAL ESTIMADO])</f>
        <v>1000000</v>
      </c>
    </row>
    <row r="709" spans="1:6" ht="17.25" thickBot="1" x14ac:dyDescent="0.3">
      <c r="A709" s="28"/>
      <c r="B709" s="28"/>
      <c r="C709" s="28"/>
      <c r="D709" s="28"/>
      <c r="E709" s="28"/>
      <c r="F709" s="28"/>
    </row>
    <row r="710" spans="1:6" ht="23.25" thickBot="1" x14ac:dyDescent="0.3">
      <c r="A710" s="29" t="s">
        <v>18</v>
      </c>
      <c r="B710" s="29" t="s">
        <v>19</v>
      </c>
      <c r="C710" s="29" t="s">
        <v>20</v>
      </c>
      <c r="D710" s="29" t="s">
        <v>21</v>
      </c>
      <c r="E710" s="29" t="s">
        <v>22</v>
      </c>
      <c r="F710" s="29" t="s">
        <v>23</v>
      </c>
    </row>
    <row r="711" spans="1:6" ht="23.25" thickBot="1" x14ac:dyDescent="0.3">
      <c r="A711" s="30" t="s">
        <v>95</v>
      </c>
      <c r="B711" s="30" t="s">
        <v>60</v>
      </c>
      <c r="C711" s="30" t="s">
        <v>26</v>
      </c>
      <c r="D711" s="30" t="s">
        <v>47</v>
      </c>
      <c r="E711" s="30" t="s">
        <v>48</v>
      </c>
      <c r="F711" s="30"/>
    </row>
    <row r="712" spans="1:6" ht="15.75" thickBot="1" x14ac:dyDescent="0.3">
      <c r="A712" s="31" t="s">
        <v>29</v>
      </c>
      <c r="B712" s="32" t="s">
        <v>30</v>
      </c>
      <c r="C712" s="46">
        <v>45698</v>
      </c>
      <c r="D712" s="31" t="s">
        <v>31</v>
      </c>
      <c r="E712" s="32" t="s">
        <v>32</v>
      </c>
      <c r="F712" s="30"/>
    </row>
    <row r="713" spans="1:6" ht="15.75" thickBot="1" x14ac:dyDescent="0.3">
      <c r="A713" s="36"/>
      <c r="B713" s="32" t="s">
        <v>33</v>
      </c>
      <c r="C713" s="47">
        <f>IF(C712="","",IF(AND(MONTH(C712)&gt;=1,MONTH(C712)&lt;=3),1,IF(AND(MONTH(C712)&gt;=4,MONTH(C712)&lt;=6),2,IF(AND(MONTH(C712)&gt;=7,MONTH(C712)&lt;=9),3,4))))</f>
        <v>1</v>
      </c>
      <c r="D713" s="36"/>
      <c r="E713" s="32" t="s">
        <v>34</v>
      </c>
      <c r="F713" s="30"/>
    </row>
    <row r="714" spans="1:6" ht="15.75" thickBot="1" x14ac:dyDescent="0.3">
      <c r="A714" s="36"/>
      <c r="B714" s="32" t="s">
        <v>35</v>
      </c>
      <c r="C714" s="46">
        <v>45700</v>
      </c>
      <c r="D714" s="36"/>
      <c r="E714" s="32" t="s">
        <v>36</v>
      </c>
      <c r="F714" s="30"/>
    </row>
    <row r="715" spans="1:6" ht="15.75" thickBot="1" x14ac:dyDescent="0.3">
      <c r="A715" s="36"/>
      <c r="B715" s="32" t="s">
        <v>33</v>
      </c>
      <c r="C715" s="47">
        <f>IF(C714="","",IF(AND(MONTH(C714)&gt;=1,MONTH(C714)&lt;=3),1,IF(AND(MONTH(C714)&gt;=4,MONTH(C714)&lt;=6),2,IF(AND(MONTH(C714)&gt;=7,MONTH(C714)&lt;=9),3,4))))</f>
        <v>1</v>
      </c>
      <c r="D715" s="36"/>
      <c r="E715" s="32" t="s">
        <v>37</v>
      </c>
      <c r="F715" s="30"/>
    </row>
    <row r="716" spans="1:6" ht="15.75" thickBot="1" x14ac:dyDescent="0.3">
      <c r="A716" s="48"/>
      <c r="B716" s="48"/>
      <c r="C716" s="48"/>
      <c r="D716" s="48"/>
      <c r="E716" s="48"/>
      <c r="F716" s="48"/>
    </row>
    <row r="717" spans="1:6" ht="15.75" thickBot="1" x14ac:dyDescent="0.3">
      <c r="A717" s="38" t="s">
        <v>38</v>
      </c>
      <c r="B717" s="38" t="s">
        <v>39</v>
      </c>
      <c r="C717" s="38" t="s">
        <v>40</v>
      </c>
      <c r="D717" s="38" t="s">
        <v>41</v>
      </c>
      <c r="E717" s="38" t="s">
        <v>42</v>
      </c>
      <c r="F717" s="38" t="s">
        <v>43</v>
      </c>
    </row>
    <row r="718" spans="1:6" x14ac:dyDescent="0.25">
      <c r="A718" s="39">
        <v>44111516</v>
      </c>
      <c r="B718" s="40" t="str">
        <f ca="1">IFERROR(INDEX(UNSPSCDes,MATCH(INDIRECT(ADDRESS(ROW(),COLUMN()-1,4)),UNSPSCCode,0)),"")</f>
        <v>Organizadores personales</v>
      </c>
      <c r="C718" s="39" t="s">
        <v>44</v>
      </c>
      <c r="D718" s="39">
        <v>40</v>
      </c>
      <c r="E718" s="42">
        <v>1500</v>
      </c>
      <c r="F718" s="43">
        <f ca="1">INDIRECT(ADDRESS(ROW(),COLUMN()-2,4))*INDIRECT(ADDRESS(ROW(),COLUMN()-1,4))</f>
        <v>60000</v>
      </c>
    </row>
    <row r="719" spans="1:6" x14ac:dyDescent="0.25">
      <c r="A719" s="48"/>
      <c r="B719" s="48"/>
      <c r="C719" s="48"/>
      <c r="D719" s="48"/>
      <c r="E719" s="44" t="s">
        <v>45</v>
      </c>
      <c r="F719" s="45">
        <f ca="1">SUM(Table348[MONTO TOTAL ESTIMADO])</f>
        <v>60000</v>
      </c>
    </row>
    <row r="720" spans="1:6" ht="17.25" thickBot="1" x14ac:dyDescent="0.3">
      <c r="A720" s="28"/>
      <c r="B720" s="28"/>
      <c r="C720" s="28"/>
      <c r="D720" s="28"/>
      <c r="E720" s="28"/>
      <c r="F720" s="28"/>
    </row>
    <row r="721" spans="1:6" ht="23.25" thickBot="1" x14ac:dyDescent="0.3">
      <c r="A721" s="29" t="s">
        <v>18</v>
      </c>
      <c r="B721" s="29" t="s">
        <v>19</v>
      </c>
      <c r="C721" s="29" t="s">
        <v>20</v>
      </c>
      <c r="D721" s="29" t="s">
        <v>21</v>
      </c>
      <c r="E721" s="29" t="s">
        <v>22</v>
      </c>
      <c r="F721" s="29" t="s">
        <v>23</v>
      </c>
    </row>
    <row r="722" spans="1:6" ht="15.75" thickBot="1" x14ac:dyDescent="0.3">
      <c r="A722" s="30" t="s">
        <v>96</v>
      </c>
      <c r="B722" s="30" t="s">
        <v>60</v>
      </c>
      <c r="C722" s="30" t="s">
        <v>26</v>
      </c>
      <c r="D722" s="30" t="s">
        <v>27</v>
      </c>
      <c r="E722" s="30" t="s">
        <v>28</v>
      </c>
      <c r="F722" s="30"/>
    </row>
    <row r="723" spans="1:6" ht="15.75" thickBot="1" x14ac:dyDescent="0.3">
      <c r="A723" s="31" t="s">
        <v>29</v>
      </c>
      <c r="B723" s="32" t="s">
        <v>30</v>
      </c>
      <c r="C723" s="46">
        <v>45925</v>
      </c>
      <c r="D723" s="31" t="s">
        <v>31</v>
      </c>
      <c r="E723" s="32" t="s">
        <v>32</v>
      </c>
      <c r="F723" s="30"/>
    </row>
    <row r="724" spans="1:6" ht="15.75" thickBot="1" x14ac:dyDescent="0.3">
      <c r="A724" s="36"/>
      <c r="B724" s="32" t="s">
        <v>33</v>
      </c>
      <c r="C724" s="47">
        <f>IF(C723="","",IF(AND(MONTH(C723)&gt;=1,MONTH(C723)&lt;=3),1,IF(AND(MONTH(C723)&gt;=4,MONTH(C723)&lt;=6),2,IF(AND(MONTH(C723)&gt;=7,MONTH(C723)&lt;=9),3,4))))</f>
        <v>3</v>
      </c>
      <c r="D724" s="36"/>
      <c r="E724" s="32" t="s">
        <v>34</v>
      </c>
      <c r="F724" s="30"/>
    </row>
    <row r="725" spans="1:6" ht="15.75" thickBot="1" x14ac:dyDescent="0.3">
      <c r="A725" s="36"/>
      <c r="B725" s="32" t="s">
        <v>35</v>
      </c>
      <c r="C725" s="46">
        <v>45929</v>
      </c>
      <c r="D725" s="36"/>
      <c r="E725" s="32" t="s">
        <v>36</v>
      </c>
      <c r="F725" s="30"/>
    </row>
    <row r="726" spans="1:6" ht="15.75" thickBot="1" x14ac:dyDescent="0.3">
      <c r="A726" s="36"/>
      <c r="B726" s="32" t="s">
        <v>33</v>
      </c>
      <c r="C726" s="47">
        <f>IF(C725="","",IF(AND(MONTH(C725)&gt;=1,MONTH(C725)&lt;=3),1,IF(AND(MONTH(C725)&gt;=4,MONTH(C725)&lt;=6),2,IF(AND(MONTH(C725)&gt;=7,MONTH(C725)&lt;=9),3,4))))</f>
        <v>3</v>
      </c>
      <c r="D726" s="36"/>
      <c r="E726" s="32" t="s">
        <v>37</v>
      </c>
      <c r="F726" s="30"/>
    </row>
    <row r="727" spans="1:6" ht="15.75" thickBot="1" x14ac:dyDescent="0.3">
      <c r="A727" s="48"/>
      <c r="B727" s="48"/>
      <c r="C727" s="48"/>
      <c r="D727" s="48"/>
      <c r="E727" s="48"/>
      <c r="F727" s="48"/>
    </row>
    <row r="728" spans="1:6" ht="15.75" thickBot="1" x14ac:dyDescent="0.3">
      <c r="A728" s="38" t="s">
        <v>38</v>
      </c>
      <c r="B728" s="38" t="s">
        <v>39</v>
      </c>
      <c r="C728" s="38" t="s">
        <v>40</v>
      </c>
      <c r="D728" s="38" t="s">
        <v>41</v>
      </c>
      <c r="E728" s="38" t="s">
        <v>42</v>
      </c>
      <c r="F728" s="38" t="s">
        <v>43</v>
      </c>
    </row>
    <row r="729" spans="1:6" x14ac:dyDescent="0.25">
      <c r="A729" s="39">
        <v>47101516</v>
      </c>
      <c r="B729" s="40" t="str">
        <f ca="1">IFERROR(INDEX(UNSPSCDes,MATCH(INDIRECT(ADDRESS(ROW(),COLUMN()-1,4)),UNSPSCCode,0)),"")</f>
        <v>Medidores de turbiedad</v>
      </c>
      <c r="C729" s="39" t="s">
        <v>44</v>
      </c>
      <c r="D729" s="39">
        <v>1</v>
      </c>
      <c r="E729" s="42">
        <v>300000</v>
      </c>
      <c r="F729" s="43">
        <f ca="1">INDIRECT(ADDRESS(ROW(),COLUMN()-2,4))*INDIRECT(ADDRESS(ROW(),COLUMN()-1,4))</f>
        <v>300000</v>
      </c>
    </row>
    <row r="730" spans="1:6" x14ac:dyDescent="0.25">
      <c r="A730" s="48"/>
      <c r="B730" s="48"/>
      <c r="C730" s="48"/>
      <c r="D730" s="48"/>
      <c r="E730" s="44" t="s">
        <v>45</v>
      </c>
      <c r="F730" s="45">
        <f ca="1">SUM(Table349[MONTO TOTAL ESTIMADO])</f>
        <v>300000</v>
      </c>
    </row>
    <row r="731" spans="1:6" ht="17.25" thickBot="1" x14ac:dyDescent="0.3">
      <c r="A731" s="28"/>
      <c r="B731" s="28"/>
      <c r="C731" s="28"/>
      <c r="D731" s="28"/>
      <c r="E731" s="28"/>
      <c r="F731" s="28"/>
    </row>
    <row r="732" spans="1:6" ht="23.25" thickBot="1" x14ac:dyDescent="0.3">
      <c r="A732" s="29" t="s">
        <v>18</v>
      </c>
      <c r="B732" s="29" t="s">
        <v>19</v>
      </c>
      <c r="C732" s="29" t="s">
        <v>20</v>
      </c>
      <c r="D732" s="29" t="s">
        <v>21</v>
      </c>
      <c r="E732" s="29" t="s">
        <v>22</v>
      </c>
      <c r="F732" s="29" t="s">
        <v>23</v>
      </c>
    </row>
    <row r="733" spans="1:6" ht="23.25" thickBot="1" x14ac:dyDescent="0.3">
      <c r="A733" s="30" t="s">
        <v>97</v>
      </c>
      <c r="B733" s="30" t="s">
        <v>60</v>
      </c>
      <c r="C733" s="30" t="s">
        <v>26</v>
      </c>
      <c r="D733" s="30" t="s">
        <v>27</v>
      </c>
      <c r="E733" s="30" t="s">
        <v>48</v>
      </c>
      <c r="F733" s="30"/>
    </row>
    <row r="734" spans="1:6" ht="15.75" thickBot="1" x14ac:dyDescent="0.3">
      <c r="A734" s="31" t="s">
        <v>29</v>
      </c>
      <c r="B734" s="32" t="s">
        <v>30</v>
      </c>
      <c r="C734" s="46">
        <v>45935</v>
      </c>
      <c r="D734" s="31" t="s">
        <v>31</v>
      </c>
      <c r="E734" s="32" t="s">
        <v>32</v>
      </c>
      <c r="F734" s="30"/>
    </row>
    <row r="735" spans="1:6" ht="15.75" thickBot="1" x14ac:dyDescent="0.3">
      <c r="A735" s="36"/>
      <c r="B735" s="32" t="s">
        <v>33</v>
      </c>
      <c r="C735" s="47">
        <f>IF(C734="","",IF(AND(MONTH(C734)&gt;=1,MONTH(C734)&lt;=3),1,IF(AND(MONTH(C734)&gt;=4,MONTH(C734)&lt;=6),2,IF(AND(MONTH(C734)&gt;=7,MONTH(C734)&lt;=9),3,4))))</f>
        <v>4</v>
      </c>
      <c r="D735" s="36"/>
      <c r="E735" s="32" t="s">
        <v>34</v>
      </c>
      <c r="F735" s="30"/>
    </row>
    <row r="736" spans="1:6" ht="15.75" thickBot="1" x14ac:dyDescent="0.3">
      <c r="A736" s="36"/>
      <c r="B736" s="32" t="s">
        <v>35</v>
      </c>
      <c r="C736" s="46">
        <v>45939</v>
      </c>
      <c r="D736" s="36"/>
      <c r="E736" s="32" t="s">
        <v>36</v>
      </c>
      <c r="F736" s="30"/>
    </row>
    <row r="737" spans="1:6" ht="15.75" thickBot="1" x14ac:dyDescent="0.3">
      <c r="A737" s="36"/>
      <c r="B737" s="32" t="s">
        <v>33</v>
      </c>
      <c r="C737" s="47">
        <f>IF(C736="","",IF(AND(MONTH(C736)&gt;=1,MONTH(C736)&lt;=3),1,IF(AND(MONTH(C736)&gt;=4,MONTH(C736)&lt;=6),2,IF(AND(MONTH(C736)&gt;=7,MONTH(C736)&lt;=9),3,4))))</f>
        <v>4</v>
      </c>
      <c r="D737" s="36"/>
      <c r="E737" s="32" t="s">
        <v>37</v>
      </c>
      <c r="F737" s="30"/>
    </row>
    <row r="738" spans="1:6" ht="15.75" thickBot="1" x14ac:dyDescent="0.3">
      <c r="A738" s="48"/>
      <c r="B738" s="48"/>
      <c r="C738" s="48"/>
      <c r="D738" s="48"/>
      <c r="E738" s="48"/>
      <c r="F738" s="48"/>
    </row>
    <row r="739" spans="1:6" ht="15.75" thickBot="1" x14ac:dyDescent="0.3">
      <c r="A739" s="38" t="s">
        <v>38</v>
      </c>
      <c r="B739" s="38" t="s">
        <v>39</v>
      </c>
      <c r="C739" s="38" t="s">
        <v>40</v>
      </c>
      <c r="D739" s="38" t="s">
        <v>41</v>
      </c>
      <c r="E739" s="38" t="s">
        <v>42</v>
      </c>
      <c r="F739" s="38" t="s">
        <v>43</v>
      </c>
    </row>
    <row r="740" spans="1:6" x14ac:dyDescent="0.25">
      <c r="A740" s="39">
        <v>23151602</v>
      </c>
      <c r="B740" s="40" t="str">
        <f ca="1">IFERROR(INDEX(UNSPSCDes,MATCH(INDIRECT(ADDRESS(ROW(),COLUMN()-1,4)),UNSPSCCode,0)),"")</f>
        <v>Trituradoras</v>
      </c>
      <c r="C740" s="39" t="s">
        <v>44</v>
      </c>
      <c r="D740" s="39">
        <v>1</v>
      </c>
      <c r="E740" s="42">
        <v>125000</v>
      </c>
      <c r="F740" s="43">
        <f ca="1">INDIRECT(ADDRESS(ROW(),COLUMN()-2,4))*INDIRECT(ADDRESS(ROW(),COLUMN()-1,4))</f>
        <v>125000</v>
      </c>
    </row>
    <row r="741" spans="1:6" x14ac:dyDescent="0.25">
      <c r="A741" s="39">
        <v>21101502</v>
      </c>
      <c r="B741" s="40" t="str">
        <f ca="1">IFERROR(INDEX(UNSPSCDes,MATCH(INDIRECT(ADDRESS(ROW(),COLUMN()-1,4)),UNSPSCCode,0)),"")</f>
        <v>Pulverizadores</v>
      </c>
      <c r="C741" s="39" t="s">
        <v>44</v>
      </c>
      <c r="D741" s="39">
        <v>1</v>
      </c>
      <c r="E741" s="42">
        <v>100000</v>
      </c>
      <c r="F741" s="43">
        <f ca="1">INDIRECT(ADDRESS(ROW(),COLUMN()-2,4))*INDIRECT(ADDRESS(ROW(),COLUMN()-1,4))</f>
        <v>100000</v>
      </c>
    </row>
    <row r="742" spans="1:6" x14ac:dyDescent="0.25">
      <c r="A742" s="39">
        <v>41111502</v>
      </c>
      <c r="B742" s="40" t="str">
        <f ca="1">IFERROR(INDEX(UNSPSCDes,MATCH(INDIRECT(ADDRESS(ROW(),COLUMN()-1,4)),UNSPSCCode,0)),"")</f>
        <v>Balanzas de laboratorio</v>
      </c>
      <c r="C742" s="39" t="s">
        <v>44</v>
      </c>
      <c r="D742" s="39">
        <v>1</v>
      </c>
      <c r="E742" s="42">
        <v>30000</v>
      </c>
      <c r="F742" s="43">
        <f ca="1">INDIRECT(ADDRESS(ROW(),COLUMN()-2,4))*INDIRECT(ADDRESS(ROW(),COLUMN()-1,4))</f>
        <v>30000</v>
      </c>
    </row>
    <row r="743" spans="1:6" x14ac:dyDescent="0.25">
      <c r="A743" s="39">
        <v>41121805</v>
      </c>
      <c r="B743" s="40" t="str">
        <f ca="1">IFERROR(INDEX(UNSPSCDes,MATCH(INDIRECT(ADDRESS(ROW(),COLUMN()-1,4)),UNSPSCCode,0)),"")</f>
        <v>Cilindros graduados para laboratorio</v>
      </c>
      <c r="C743" s="39" t="s">
        <v>44</v>
      </c>
      <c r="D743" s="39">
        <v>1</v>
      </c>
      <c r="E743" s="42">
        <v>10000</v>
      </c>
      <c r="F743" s="43">
        <f ca="1">INDIRECT(ADDRESS(ROW(),COLUMN()-2,4))*INDIRECT(ADDRESS(ROW(),COLUMN()-1,4))</f>
        <v>10000</v>
      </c>
    </row>
    <row r="744" spans="1:6" x14ac:dyDescent="0.25">
      <c r="A744" s="39">
        <v>23151608</v>
      </c>
      <c r="B744" s="40" t="str">
        <f ca="1">IFERROR(INDEX(UNSPSCDes,MATCH(INDIRECT(ADDRESS(ROW(),COLUMN()-1,4)),UNSPSCCode,0)),"")</f>
        <v>Tamices</v>
      </c>
      <c r="C744" s="39" t="s">
        <v>44</v>
      </c>
      <c r="D744" s="39">
        <v>1</v>
      </c>
      <c r="E744" s="42">
        <v>12000</v>
      </c>
      <c r="F744" s="43">
        <f ca="1">INDIRECT(ADDRESS(ROW(),COLUMN()-2,4))*INDIRECT(ADDRESS(ROW(),COLUMN()-1,4))</f>
        <v>12000</v>
      </c>
    </row>
    <row r="745" spans="1:6" x14ac:dyDescent="0.25">
      <c r="A745" s="48"/>
      <c r="B745" s="48"/>
      <c r="C745" s="48"/>
      <c r="D745" s="48"/>
      <c r="E745" s="44" t="s">
        <v>45</v>
      </c>
      <c r="F745" s="45">
        <f ca="1">SUM(Table324[MONTO TOTAL ESTIMADO])</f>
        <v>277000</v>
      </c>
    </row>
    <row r="746" spans="1:6" ht="17.25" thickBot="1" x14ac:dyDescent="0.3">
      <c r="A746" s="28"/>
      <c r="B746" s="28"/>
      <c r="C746" s="28"/>
      <c r="D746" s="28"/>
      <c r="E746" s="28"/>
      <c r="F746" s="28"/>
    </row>
    <row r="747" spans="1:6" ht="23.25" thickBot="1" x14ac:dyDescent="0.3">
      <c r="A747" s="29" t="s">
        <v>18</v>
      </c>
      <c r="B747" s="29" t="s">
        <v>19</v>
      </c>
      <c r="C747" s="29" t="s">
        <v>20</v>
      </c>
      <c r="D747" s="29" t="s">
        <v>21</v>
      </c>
      <c r="E747" s="29" t="s">
        <v>22</v>
      </c>
      <c r="F747" s="29" t="s">
        <v>23</v>
      </c>
    </row>
    <row r="748" spans="1:6" ht="15.75" thickBot="1" x14ac:dyDescent="0.3">
      <c r="A748" s="30" t="s">
        <v>98</v>
      </c>
      <c r="B748" s="30" t="s">
        <v>60</v>
      </c>
      <c r="C748" s="30" t="s">
        <v>26</v>
      </c>
      <c r="D748" s="30" t="s">
        <v>47</v>
      </c>
      <c r="E748" s="30" t="s">
        <v>28</v>
      </c>
      <c r="F748" s="30"/>
    </row>
    <row r="749" spans="1:6" ht="15.75" thickBot="1" x14ac:dyDescent="0.3">
      <c r="A749" s="31" t="s">
        <v>29</v>
      </c>
      <c r="B749" s="32" t="s">
        <v>30</v>
      </c>
      <c r="C749" s="46">
        <v>45943</v>
      </c>
      <c r="D749" s="31" t="s">
        <v>31</v>
      </c>
      <c r="E749" s="32" t="s">
        <v>32</v>
      </c>
      <c r="F749" s="30"/>
    </row>
    <row r="750" spans="1:6" ht="15.75" thickBot="1" x14ac:dyDescent="0.3">
      <c r="A750" s="36"/>
      <c r="B750" s="32" t="s">
        <v>33</v>
      </c>
      <c r="C750" s="47">
        <f>IF(C749="","",IF(AND(MONTH(C749)&gt;=1,MONTH(C749)&lt;=3),1,IF(AND(MONTH(C749)&gt;=4,MONTH(C749)&lt;=6),2,IF(AND(MONTH(C749)&gt;=7,MONTH(C749)&lt;=9),3,4))))</f>
        <v>4</v>
      </c>
      <c r="D750" s="36"/>
      <c r="E750" s="32" t="s">
        <v>34</v>
      </c>
      <c r="F750" s="30"/>
    </row>
    <row r="751" spans="1:6" ht="15.75" thickBot="1" x14ac:dyDescent="0.3">
      <c r="A751" s="36"/>
      <c r="B751" s="32" t="s">
        <v>35</v>
      </c>
      <c r="C751" s="46">
        <v>45943</v>
      </c>
      <c r="D751" s="36"/>
      <c r="E751" s="32" t="s">
        <v>36</v>
      </c>
      <c r="F751" s="30"/>
    </row>
    <row r="752" spans="1:6" ht="15.75" thickBot="1" x14ac:dyDescent="0.3">
      <c r="A752" s="36"/>
      <c r="B752" s="32" t="s">
        <v>33</v>
      </c>
      <c r="C752" s="47">
        <f>IF(C751="","",IF(AND(MONTH(C751)&gt;=1,MONTH(C751)&lt;=3),1,IF(AND(MONTH(C751)&gt;=4,MONTH(C751)&lt;=6),2,IF(AND(MONTH(C751)&gt;=7,MONTH(C751)&lt;=9),3,4))))</f>
        <v>4</v>
      </c>
      <c r="D752" s="36"/>
      <c r="E752" s="32" t="s">
        <v>37</v>
      </c>
      <c r="F752" s="30"/>
    </row>
    <row r="753" spans="1:6" ht="15.75" thickBot="1" x14ac:dyDescent="0.3">
      <c r="A753" s="48"/>
      <c r="B753" s="48"/>
      <c r="C753" s="48"/>
      <c r="D753" s="48"/>
      <c r="E753" s="48"/>
      <c r="F753" s="48"/>
    </row>
    <row r="754" spans="1:6" ht="15.75" thickBot="1" x14ac:dyDescent="0.3">
      <c r="A754" s="38" t="s">
        <v>38</v>
      </c>
      <c r="B754" s="38" t="s">
        <v>39</v>
      </c>
      <c r="C754" s="38" t="s">
        <v>40</v>
      </c>
      <c r="D754" s="38" t="s">
        <v>41</v>
      </c>
      <c r="E754" s="38" t="s">
        <v>42</v>
      </c>
      <c r="F754" s="38" t="s">
        <v>43</v>
      </c>
    </row>
    <row r="755" spans="1:6" x14ac:dyDescent="0.25">
      <c r="A755" s="39">
        <v>49141507</v>
      </c>
      <c r="B755" s="40" t="str">
        <f ca="1">IFERROR(INDEX(UNSPSCDes,MATCH(INDIRECT(ADDRESS(ROW(),COLUMN()-1,4)),UNSPSCCode,0)),"")</f>
        <v>Trajes secos</v>
      </c>
      <c r="C755" s="39" t="s">
        <v>44</v>
      </c>
      <c r="D755" s="39">
        <v>3</v>
      </c>
      <c r="E755" s="42">
        <v>20000</v>
      </c>
      <c r="F755" s="43">
        <f ca="1">INDIRECT(ADDRESS(ROW(),COLUMN()-2,4))*INDIRECT(ADDRESS(ROW(),COLUMN()-1,4))</f>
        <v>60000</v>
      </c>
    </row>
    <row r="756" spans="1:6" x14ac:dyDescent="0.25">
      <c r="A756" s="48"/>
      <c r="B756" s="48"/>
      <c r="C756" s="48"/>
      <c r="D756" s="48"/>
      <c r="E756" s="44" t="s">
        <v>45</v>
      </c>
      <c r="F756" s="45">
        <f ca="1">SUM(Table350[MONTO TOTAL ESTIMADO])</f>
        <v>60000</v>
      </c>
    </row>
    <row r="760" spans="1:6" x14ac:dyDescent="0.25">
      <c r="A760" s="50" t="s">
        <v>99</v>
      </c>
      <c r="B760" s="50"/>
      <c r="C760" s="50"/>
      <c r="D760" s="50"/>
      <c r="E760" s="50"/>
      <c r="F760" s="50"/>
    </row>
    <row r="761" spans="1:6" x14ac:dyDescent="0.25">
      <c r="A761"/>
      <c r="B761"/>
      <c r="C761"/>
      <c r="D761"/>
      <c r="E761"/>
      <c r="F761"/>
    </row>
    <row r="762" spans="1:6" x14ac:dyDescent="0.25">
      <c r="A762"/>
      <c r="B762"/>
      <c r="C762"/>
      <c r="D762"/>
      <c r="E762"/>
      <c r="F762"/>
    </row>
    <row r="763" spans="1:6" x14ac:dyDescent="0.25">
      <c r="A763"/>
      <c r="B763"/>
      <c r="C763"/>
      <c r="D763"/>
      <c r="E763"/>
      <c r="F763"/>
    </row>
    <row r="764" spans="1:6" x14ac:dyDescent="0.25">
      <c r="A764" s="50" t="s">
        <v>100</v>
      </c>
      <c r="B764" s="50"/>
      <c r="C764" s="50"/>
      <c r="D764" s="50"/>
      <c r="E764" s="50"/>
      <c r="F764" s="50"/>
    </row>
  </sheetData>
  <protectedRanges>
    <protectedRange sqref="F5" name="Rango3_1"/>
    <protectedRange sqref="E11:E12" name="Rango2_1"/>
  </protectedRanges>
  <mergeCells count="108">
    <mergeCell ref="A734:A737"/>
    <mergeCell ref="D734:D737"/>
    <mergeCell ref="A749:A752"/>
    <mergeCell ref="D749:D752"/>
    <mergeCell ref="A760:F760"/>
    <mergeCell ref="A764:F764"/>
    <mergeCell ref="A701:A704"/>
    <mergeCell ref="D701:D704"/>
    <mergeCell ref="A712:A715"/>
    <mergeCell ref="D712:D715"/>
    <mergeCell ref="A723:A726"/>
    <mergeCell ref="D723:D726"/>
    <mergeCell ref="A668:A671"/>
    <mergeCell ref="D668:D671"/>
    <mergeCell ref="A679:A682"/>
    <mergeCell ref="D679:D682"/>
    <mergeCell ref="A690:A693"/>
    <mergeCell ref="D690:D693"/>
    <mergeCell ref="A634:A637"/>
    <mergeCell ref="D634:D637"/>
    <mergeCell ref="A645:A648"/>
    <mergeCell ref="D645:D648"/>
    <mergeCell ref="A656:A659"/>
    <mergeCell ref="D656:D659"/>
    <mergeCell ref="A601:A604"/>
    <mergeCell ref="D601:D604"/>
    <mergeCell ref="A612:A615"/>
    <mergeCell ref="D612:D615"/>
    <mergeCell ref="A623:A626"/>
    <mergeCell ref="D623:D626"/>
    <mergeCell ref="A568:A571"/>
    <mergeCell ref="D568:D571"/>
    <mergeCell ref="A579:A582"/>
    <mergeCell ref="D579:D582"/>
    <mergeCell ref="A590:A593"/>
    <mergeCell ref="D590:D593"/>
    <mergeCell ref="A535:A538"/>
    <mergeCell ref="D535:D538"/>
    <mergeCell ref="A546:A549"/>
    <mergeCell ref="D546:D549"/>
    <mergeCell ref="A557:A560"/>
    <mergeCell ref="D557:D560"/>
    <mergeCell ref="A450:A453"/>
    <mergeCell ref="D450:D453"/>
    <mergeCell ref="A461:A464"/>
    <mergeCell ref="D461:D464"/>
    <mergeCell ref="A512:A515"/>
    <mergeCell ref="D512:D515"/>
    <mergeCell ref="A417:A420"/>
    <mergeCell ref="D417:D420"/>
    <mergeCell ref="A428:A431"/>
    <mergeCell ref="D428:D431"/>
    <mergeCell ref="A439:A442"/>
    <mergeCell ref="D439:D442"/>
    <mergeCell ref="A382:A385"/>
    <mergeCell ref="D382:D385"/>
    <mergeCell ref="A395:A398"/>
    <mergeCell ref="D395:D398"/>
    <mergeCell ref="A406:A409"/>
    <mergeCell ref="D406:D409"/>
    <mergeCell ref="A349:A352"/>
    <mergeCell ref="D349:D352"/>
    <mergeCell ref="A360:A363"/>
    <mergeCell ref="D360:D363"/>
    <mergeCell ref="A371:A374"/>
    <mergeCell ref="D371:D374"/>
    <mergeCell ref="A271:A274"/>
    <mergeCell ref="D271:D274"/>
    <mergeCell ref="A282:A285"/>
    <mergeCell ref="D282:D285"/>
    <mergeCell ref="A326:A329"/>
    <mergeCell ref="D326:D329"/>
    <mergeCell ref="A208:A211"/>
    <mergeCell ref="D208:D211"/>
    <mergeCell ref="A226:A229"/>
    <mergeCell ref="D226:D229"/>
    <mergeCell ref="A244:A247"/>
    <mergeCell ref="D244:D247"/>
    <mergeCell ref="A165:A168"/>
    <mergeCell ref="D165:D168"/>
    <mergeCell ref="A180:A183"/>
    <mergeCell ref="D180:D183"/>
    <mergeCell ref="A197:A200"/>
    <mergeCell ref="D197:D200"/>
    <mergeCell ref="A97:A100"/>
    <mergeCell ref="D97:D100"/>
    <mergeCell ref="A121:A124"/>
    <mergeCell ref="D121:D124"/>
    <mergeCell ref="A147:A150"/>
    <mergeCell ref="D147:D150"/>
    <mergeCell ref="A29:A32"/>
    <mergeCell ref="D29:D32"/>
    <mergeCell ref="A40:A43"/>
    <mergeCell ref="D40:D43"/>
    <mergeCell ref="A53:A56"/>
    <mergeCell ref="D53:D56"/>
    <mergeCell ref="E9:F9"/>
    <mergeCell ref="E10:F10"/>
    <mergeCell ref="E11:F11"/>
    <mergeCell ref="E12:F12"/>
    <mergeCell ref="A17:A20"/>
    <mergeCell ref="D17:D20"/>
    <mergeCell ref="A1:A4"/>
    <mergeCell ref="B2:E2"/>
    <mergeCell ref="B3:E3"/>
    <mergeCell ref="E6:F6"/>
    <mergeCell ref="E7:F7"/>
    <mergeCell ref="E8:F8"/>
  </mergeCells>
  <dataValidations count="12">
    <dataValidation type="decimal" operator="greaterThan" allowBlank="1" showInputMessage="1" showErrorMessage="1" sqref="D23:E24 D35:E35 D46:E48 D59:E92 D103:E116 D127:E142 D153:E160 D355:E355 D203:E203 D186:E192 D232:E239 D250:E266 D277:E277 D288:E321 D332:E344 D171:E175 D366:E366 D377:E377 D662:E663 D401:E401 D412:E412 D423:E423 D434:E434 D445:E445 D456:E456 D467:E507 D214:E221 D518:E530 D541:E541 D552:E552 D563:E563 D574:E574 D585:E585 D596:E596 D607:E607 D618:E618 D629:E629 D640:E640 D651:E651 D388:E390 D674:E674 D685:E685 D696:E696 D707:E707 D718:E718 D729:E729 D740:E744 D755:E755" xr:uid="{3491BA6C-2780-490A-8F2A-76E355C0D8C2}">
      <formula1>0</formula1>
    </dataValidation>
    <dataValidation type="list" allowBlank="1" showInputMessage="1" showErrorMessage="1" sqref="C23:C24 C35 C46:C48 C59:C92 C103:C116 C127:C142 C153:C160 C355 C203 C186:C192 C232:C239 C250:C266 C277 C288:C321 C332:C344 C171:C175 C366 C377 C662:C663 C401 C412 C423 C434 C445 C456 C467:C507 C214:C221 C518:C530 C541 C552 C563 C574 C585 C596 C607 C618 C629 C640 C651 C388:C390 C674 C685 C696 C707 C718 C729 C740:C744 C755" xr:uid="{E9457FDA-F8FF-48A6-81A1-2AB0F7F06DD0}">
      <formula1>UnidadesList</formula1>
    </dataValidation>
    <dataValidation type="whole" operator="greaterThan" allowBlank="1" showInputMessage="1" showErrorMessage="1" sqref="A23:A24 A35 A46:A48 A59:A92 A103:A116 A127:A142 A153:A160 A355 A203 A186:A192 A232:A239 A250:A266 A277 A288:A321 A332:A344 A171:A175 A366 A377 A662:A663 A401 A412 A423 A434 A445 A456 A467:A507 A214:A221 A518:A530 A541 A552 A563 A574 A585 A596 A607 A618 A629 A640 A651 A388:A390 A674 A685 A696 A707 A718 A729 A740:A744 A755" xr:uid="{C82DE07E-10DC-49F2-BF73-EBE230B4B2C8}">
      <formula1>0</formula1>
    </dataValidation>
    <dataValidation type="list" allowBlank="1" showInputMessage="1" showErrorMessage="1" sqref="F20 F32 F43 F56 F100 F124 F150 F168 F183 F200 F211 F229 F247 F274 F285 F329 F352 F363 F374 F385 F398 F409 F420 F431 F442 F453 F464 F515 F538 F549 F560 F571 F582 F593 F604 F615 F626 F637 F648 F659 F671 F682 F693 F704 F715 F726 F737 F752" xr:uid="{93425659-C68B-4A64-B4DF-FB2C737CF835}">
      <formula1>OFFSET(MunicipioStart,MATCH(INDIRECT(ADDRESS(ROW()-1,COLUMN(),4)),MunicipioColumn,0)-1,1,COUNTIF(MunicipioColumn,INDIRECT(ADDRESS(ROW()-1,COLUMN(),4))),1)</formula1>
    </dataValidation>
    <dataValidation type="list" allowBlank="1" showInputMessage="1" showErrorMessage="1" sqref="F19 F31 F42 F55 F99 F123 F149 F167 F182 F199 F210 F228 F246 F273 F284 F328 F351 F362 F373 F384 F397 F408 F419 F430 F441 F452 F463 F514 F537 F548 F559 F570 F581 F592 F603 F614 F625 F636 F647 F658 F670 F681 F692 F703 F714 F725 F736 F751" xr:uid="{AED4A65A-3D16-4D96-AF52-E330C53B6ECA}">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30 F41 F54 F98 F122 F148 F166 F181 F198 F209 F227 F245 F272 F283 F327 F350 F361 F372 F383 F396 F407 F418 F429 F440 F451 F462 F513 F536 F547 F558 F569 F580 F591 F602 F613 F624 F635 F646 F657 F669 F680 F691 F702 F713 F724 F735 F750" xr:uid="{49DA8DF2-63FC-49A3-BDA3-55B488A3C899}">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29 F40 F53 F97 F121 F147 F165 F180 F197 F208 F226 F244 F271 F282 F326 F349 F360 F371 F382 F395 F406 F417 F428 F439 F450 F461 F512 F535 F546 F557 F568 F579 F590 F601 F612 F623 F634 F645 F656 F668 F679 F690 F701 F712 F723 F734 F749" xr:uid="{FAC1F7F2-850F-434E-8772-5BE8A4122255}">
      <formula1>IF(INDIRECT(ADDRESS(ROW()+1,COLUMN(),4))="",RegionList,INDEX(RegionColumn,MATCH(INDIRECT(ADDRESS(ROW()+1,COLUMN(),4)),ProvinciaList,0)))</formula1>
    </dataValidation>
    <dataValidation type="date" operator="greaterThanOrEqual" allowBlank="1" showInputMessage="1" showErrorMessage="1" sqref="C19 C31 C42 C55 C99 C123 C149 C167 C182 C199 C210 C228 C246 C273 C284 C328 C351 C362 C373 C384 C397 C408 C419 C430 C441 C452 C463 C514 C537 C548 C559 C570 C581 C592 C603 C614 C625 C636 C647 C658 C670 C681 C692 C703 C714 C725 C736 C751" xr:uid="{67F30ACC-DB7B-4D1F-9E23-002A73EE8FD1}">
      <formula1>C17</formula1>
    </dataValidation>
    <dataValidation type="date" operator="lessThanOrEqual" allowBlank="1" showInputMessage="1" showErrorMessage="1" sqref="C17 C29 C40 C53 C97 C121 C147 C165 C180 C197 C208 C226 C244 C271 C282 C326 C349 C360 C371 C382 C395 C406 C417 C428 C439 C450 C461 C512 C535 C546 C557 C568 C579 C590 C601 C612 C623 C634 C645 C656 C668 C679 C690 C701 C712 C723 C734 C749" xr:uid="{86468B16-C271-4EAA-BA6A-9FD416B355D4}">
      <formula1>C19</formula1>
    </dataValidation>
    <dataValidation operator="greaterThan" allowBlank="1" showInputMessage="1" showErrorMessage="1" sqref="E10:F10" xr:uid="{107D5216-54E5-497B-B7A6-FE401464D8DF}"/>
    <dataValidation type="date" operator="greaterThan" allowBlank="1" showInputMessage="1" showErrorMessage="1" sqref="E12:F12" xr:uid="{1214D88A-615B-4EC3-9F87-CE2AABFD183F}">
      <formula1>36526</formula1>
    </dataValidation>
    <dataValidation type="whole" allowBlank="1" showInputMessage="1" showErrorMessage="1" sqref="E11:F11" xr:uid="{D84C8EE4-735E-458F-9C99-C0A6352274CF}">
      <formula1>1900</formula1>
      <formula2>3000</formula2>
    </dataValidation>
  </dataValidations>
  <pageMargins left="0.7" right="0.7" top="0.75" bottom="0.75" header="0.3" footer="0.3"/>
  <drawing r:id="rId1"/>
  <legacyDrawing r:id="rId2"/>
  <tableParts count="4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SGN-OAI</dc:creator>
  <cp:lastModifiedBy>SGN-OAI</cp:lastModifiedBy>
  <dcterms:created xsi:type="dcterms:W3CDTF">2025-02-10T18:38:48Z</dcterms:created>
  <dcterms:modified xsi:type="dcterms:W3CDTF">2025-02-10T18:43:53Z</dcterms:modified>
</cp:coreProperties>
</file>